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TrabajoEstudios\jardindeljubilado\jubiladas\Plantillas\"/>
    </mc:Choice>
  </mc:AlternateContent>
  <xr:revisionPtr revIDLastSave="0" documentId="13_ncr:1_{C829E368-F40C-4BDB-BD05-13D14AB00611}" xr6:coauthVersionLast="45" xr6:coauthVersionMax="45" xr10:uidLastSave="{00000000-0000-0000-0000-000000000000}"/>
  <workbookProtection lockStructure="1"/>
  <bookViews>
    <workbookView xWindow="-120" yWindow="-120" windowWidth="29040" windowHeight="16440" tabRatio="739" xr2:uid="{21494689-1D92-4C17-B7D5-893A87667612}"/>
  </bookViews>
  <sheets>
    <sheet name="Presupuesto" sheetId="2" r:id="rId1"/>
    <sheet name="Análisis Gastos" sheetId="28" r:id="rId2"/>
    <sheet name="Extraordinarios" sheetId="27" r:id="rId3"/>
    <sheet name="Renovación" sheetId="26" r:id="rId4"/>
    <sheet name="Análisis Amortiz" sheetId="29" r:id="rId5"/>
    <sheet name="Comida" sheetId="10" r:id="rId6"/>
  </sheets>
  <calcPr calcId="191029"/>
  <pivotCaches>
    <pivotCache cacheId="1" r:id="rId7"/>
    <pivotCache cacheId="2" r:id="rId8"/>
    <pivotCache cacheId="1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2" l="1"/>
  <c r="L24" i="2"/>
  <c r="G24" i="2"/>
  <c r="H24" i="2" s="1"/>
  <c r="N30" i="2"/>
  <c r="G30" i="2"/>
  <c r="J30" i="2" s="1"/>
  <c r="K30" i="2" s="1"/>
  <c r="J24" i="2" l="1"/>
  <c r="K24" i="2" s="1"/>
  <c r="H30" i="2"/>
  <c r="L3" i="2"/>
  <c r="L4" i="2" s="1"/>
  <c r="L5" i="2" s="1"/>
  <c r="L6" i="2" s="1"/>
  <c r="L7" i="2" s="1"/>
  <c r="L8" i="2" s="1"/>
  <c r="L9" i="2" s="1"/>
  <c r="L10" i="2" s="1"/>
  <c r="L11" i="2" s="1"/>
  <c r="N3" i="2"/>
  <c r="N4" i="2"/>
  <c r="N5" i="2"/>
  <c r="M6" i="2"/>
  <c r="M7" i="2" s="1"/>
  <c r="M8" i="2" s="1"/>
  <c r="M9" i="2" s="1"/>
  <c r="M10" i="2" s="1"/>
  <c r="M11" i="2" s="1"/>
  <c r="N6" i="2"/>
  <c r="N7" i="2"/>
  <c r="N8" i="2"/>
  <c r="N9" i="2"/>
  <c r="N10" i="2"/>
  <c r="N11" i="2"/>
  <c r="L12" i="2"/>
  <c r="L13" i="2" s="1"/>
  <c r="L14" i="2" s="1"/>
  <c r="L15" i="2" s="1"/>
  <c r="L16" i="2" s="1"/>
  <c r="L17" i="2" s="1"/>
  <c r="L18" i="2" s="1"/>
  <c r="L19" i="2" s="1"/>
  <c r="L20" i="2" s="1"/>
  <c r="L21" i="2" s="1"/>
  <c r="M12" i="2"/>
  <c r="M13" i="2" s="1"/>
  <c r="M14" i="2" s="1"/>
  <c r="M15" i="2" s="1"/>
  <c r="N12" i="2"/>
  <c r="N13" i="2"/>
  <c r="N14" i="2"/>
  <c r="N15" i="2"/>
  <c r="M16" i="2"/>
  <c r="M17" i="2" s="1"/>
  <c r="M18" i="2" s="1"/>
  <c r="M19" i="2" s="1"/>
  <c r="M20" i="2" s="1"/>
  <c r="M21" i="2" s="1"/>
  <c r="N16" i="2"/>
  <c r="N17" i="2"/>
  <c r="N18" i="2"/>
  <c r="N19" i="2"/>
  <c r="N20" i="2"/>
  <c r="N21" i="2"/>
  <c r="L22" i="2"/>
  <c r="M22" i="2"/>
  <c r="M24" i="2" s="1"/>
  <c r="N22" i="2"/>
  <c r="L23" i="2"/>
  <c r="L25" i="2" s="1"/>
  <c r="M23" i="2"/>
  <c r="N23" i="2"/>
  <c r="M25" i="2"/>
  <c r="N25" i="2"/>
  <c r="L26" i="2"/>
  <c r="M26" i="2"/>
  <c r="N26" i="2"/>
  <c r="L27" i="2"/>
  <c r="L28" i="2" s="1"/>
  <c r="L29" i="2" s="1"/>
  <c r="M27" i="2"/>
  <c r="N27" i="2"/>
  <c r="M28" i="2"/>
  <c r="M29" i="2" s="1"/>
  <c r="N28" i="2"/>
  <c r="N29" i="2"/>
  <c r="N31" i="2"/>
  <c r="N32" i="2"/>
  <c r="N33" i="2"/>
  <c r="N34" i="2"/>
  <c r="N35" i="2"/>
  <c r="L36" i="2"/>
  <c r="L37" i="2" s="1"/>
  <c r="L38" i="2" s="1"/>
  <c r="L39" i="2" s="1"/>
  <c r="L40" i="2" s="1"/>
  <c r="M36" i="2"/>
  <c r="M37" i="2" s="1"/>
  <c r="M38" i="2" s="1"/>
  <c r="M39" i="2" s="1"/>
  <c r="M40" i="2" s="1"/>
  <c r="N36" i="2"/>
  <c r="N37" i="2"/>
  <c r="N38" i="2"/>
  <c r="N39" i="2"/>
  <c r="N40" i="2"/>
  <c r="L41" i="2"/>
  <c r="M41" i="2"/>
  <c r="N41" i="2"/>
  <c r="L42" i="2"/>
  <c r="L43" i="2" s="1"/>
  <c r="L44" i="2" s="1"/>
  <c r="L45" i="2" s="1"/>
  <c r="M42" i="2"/>
  <c r="M43" i="2" s="1"/>
  <c r="M44" i="2" s="1"/>
  <c r="M45" i="2" s="1"/>
  <c r="N42" i="2"/>
  <c r="N43" i="2"/>
  <c r="N44" i="2"/>
  <c r="N45" i="2"/>
  <c r="L46" i="2"/>
  <c r="L47" i="2" s="1"/>
  <c r="L48" i="2" s="1"/>
  <c r="L49" i="2" s="1"/>
  <c r="L50" i="2" s="1"/>
  <c r="L51" i="2" s="1"/>
  <c r="M46" i="2"/>
  <c r="M47" i="2" s="1"/>
  <c r="M48" i="2" s="1"/>
  <c r="M49" i="2" s="1"/>
  <c r="M50" i="2" s="1"/>
  <c r="M51" i="2" s="1"/>
  <c r="N46" i="2"/>
  <c r="N47" i="2"/>
  <c r="N48" i="2"/>
  <c r="N49" i="2"/>
  <c r="N50" i="2"/>
  <c r="N51" i="2"/>
  <c r="L52" i="2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M52" i="2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J3" i="2"/>
  <c r="K3" i="2" s="1"/>
  <c r="J4" i="2"/>
  <c r="K4" i="2" s="1"/>
  <c r="J5" i="2"/>
  <c r="K5" i="2" s="1"/>
  <c r="J9" i="2"/>
  <c r="K9" i="2" s="1"/>
  <c r="J15" i="2"/>
  <c r="K15" i="2" s="1"/>
  <c r="J20" i="2"/>
  <c r="K20" i="2" s="1"/>
  <c r="J44" i="2"/>
  <c r="K44" i="2" s="1"/>
  <c r="J55" i="2"/>
  <c r="K55" i="2" s="1"/>
  <c r="J69" i="2"/>
  <c r="K69" i="2" s="1"/>
  <c r="J70" i="2"/>
  <c r="K70" i="2" s="1"/>
  <c r="J71" i="2"/>
  <c r="K71" i="2"/>
  <c r="J72" i="2"/>
  <c r="K72" i="2"/>
  <c r="G3" i="2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J14" i="2" s="1"/>
  <c r="K14" i="2" s="1"/>
  <c r="G15" i="2"/>
  <c r="H15" i="2" s="1"/>
  <c r="G16" i="2"/>
  <c r="H16" i="2" s="1"/>
  <c r="G17" i="2"/>
  <c r="H17" i="2" s="1"/>
  <c r="G18" i="2"/>
  <c r="J18" i="2" s="1"/>
  <c r="K18" i="2" s="1"/>
  <c r="G19" i="2"/>
  <c r="H19" i="2" s="1"/>
  <c r="G20" i="2"/>
  <c r="H20" i="2" s="1"/>
  <c r="G21" i="2"/>
  <c r="H21" i="2" s="1"/>
  <c r="G22" i="2"/>
  <c r="J22" i="2" s="1"/>
  <c r="K22" i="2" s="1"/>
  <c r="H22" i="2"/>
  <c r="G23" i="2"/>
  <c r="H23" i="2" s="1"/>
  <c r="G25" i="2"/>
  <c r="H25" i="2" s="1"/>
  <c r="G26" i="2"/>
  <c r="H26" i="2" s="1"/>
  <c r="G27" i="2"/>
  <c r="J27" i="2" s="1"/>
  <c r="K27" i="2" s="1"/>
  <c r="G28" i="2"/>
  <c r="H28" i="2" s="1"/>
  <c r="G29" i="2"/>
  <c r="H29" i="2" s="1"/>
  <c r="G31" i="2"/>
  <c r="H31" i="2" s="1"/>
  <c r="G32" i="2"/>
  <c r="J32" i="2" s="1"/>
  <c r="K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J52" i="2" s="1"/>
  <c r="K52" i="2" s="1"/>
  <c r="H52" i="2"/>
  <c r="G53" i="2"/>
  <c r="H53" i="2" s="1"/>
  <c r="G54" i="2"/>
  <c r="H54" i="2" s="1"/>
  <c r="G55" i="2"/>
  <c r="H55" i="2" s="1"/>
  <c r="G56" i="2"/>
  <c r="J56" i="2" s="1"/>
  <c r="K56" i="2" s="1"/>
  <c r="H56" i="2"/>
  <c r="G57" i="2"/>
  <c r="H57" i="2" s="1"/>
  <c r="G58" i="2"/>
  <c r="H58" i="2" s="1"/>
  <c r="G59" i="2"/>
  <c r="H59" i="2" s="1"/>
  <c r="G60" i="2"/>
  <c r="J60" i="2" s="1"/>
  <c r="K60" i="2" s="1"/>
  <c r="G61" i="2"/>
  <c r="H61" i="2" s="1"/>
  <c r="G62" i="2"/>
  <c r="H62" i="2" s="1"/>
  <c r="G63" i="2"/>
  <c r="H63" i="2" s="1"/>
  <c r="G64" i="2"/>
  <c r="J64" i="2" s="1"/>
  <c r="K64" i="2" s="1"/>
  <c r="H64" i="2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/>
  <c r="M30" i="2" l="1"/>
  <c r="M31" i="2"/>
  <c r="M32" i="2" s="1"/>
  <c r="M33" i="2" s="1"/>
  <c r="M34" i="2" s="1"/>
  <c r="M35" i="2" s="1"/>
  <c r="J37" i="2"/>
  <c r="K37" i="2" s="1"/>
  <c r="J48" i="2"/>
  <c r="K48" i="2" s="1"/>
  <c r="J21" i="2"/>
  <c r="K21" i="2" s="1"/>
  <c r="J8" i="2"/>
  <c r="K8" i="2" s="1"/>
  <c r="L31" i="2"/>
  <c r="L32" i="2" s="1"/>
  <c r="L33" i="2" s="1"/>
  <c r="L34" i="2" s="1"/>
  <c r="L35" i="2" s="1"/>
  <c r="L30" i="2"/>
  <c r="H14" i="2"/>
  <c r="J43" i="2"/>
  <c r="K43" i="2" s="1"/>
  <c r="H18" i="2"/>
  <c r="J42" i="2"/>
  <c r="K42" i="2" s="1"/>
  <c r="J39" i="2"/>
  <c r="K39" i="2" s="1"/>
  <c r="J10" i="2"/>
  <c r="K10" i="2" s="1"/>
  <c r="H32" i="2"/>
  <c r="J49" i="2"/>
  <c r="K49" i="2" s="1"/>
  <c r="J38" i="2"/>
  <c r="K38" i="2" s="1"/>
  <c r="J54" i="2"/>
  <c r="K54" i="2" s="1"/>
  <c r="J68" i="2"/>
  <c r="K68" i="2" s="1"/>
  <c r="J63" i="2"/>
  <c r="K63" i="2" s="1"/>
  <c r="J57" i="2"/>
  <c r="K57" i="2" s="1"/>
  <c r="J47" i="2"/>
  <c r="K47" i="2" s="1"/>
  <c r="J41" i="2"/>
  <c r="K41" i="2" s="1"/>
  <c r="J36" i="2"/>
  <c r="K36" i="2" s="1"/>
  <c r="J31" i="2"/>
  <c r="K31" i="2" s="1"/>
  <c r="J23" i="2"/>
  <c r="K23" i="2" s="1"/>
  <c r="J13" i="2"/>
  <c r="K13" i="2" s="1"/>
  <c r="J7" i="2"/>
  <c r="K7" i="2" s="1"/>
  <c r="J62" i="2"/>
  <c r="K62" i="2" s="1"/>
  <c r="J46" i="2"/>
  <c r="K46" i="2" s="1"/>
  <c r="J29" i="2"/>
  <c r="K29" i="2" s="1"/>
  <c r="J12" i="2"/>
  <c r="K12" i="2" s="1"/>
  <c r="J67" i="2"/>
  <c r="K67" i="2" s="1"/>
  <c r="J61" i="2"/>
  <c r="K61" i="2" s="1"/>
  <c r="J51" i="2"/>
  <c r="K51" i="2" s="1"/>
  <c r="J45" i="2"/>
  <c r="K45" i="2" s="1"/>
  <c r="J40" i="2"/>
  <c r="K40" i="2" s="1"/>
  <c r="J35" i="2"/>
  <c r="K35" i="2" s="1"/>
  <c r="J28" i="2"/>
  <c r="K28" i="2" s="1"/>
  <c r="J17" i="2"/>
  <c r="K17" i="2" s="1"/>
  <c r="J11" i="2"/>
  <c r="K11" i="2" s="1"/>
  <c r="J6" i="2"/>
  <c r="K6" i="2" s="1"/>
  <c r="H60" i="2"/>
  <c r="H27" i="2"/>
  <c r="J66" i="2"/>
  <c r="K66" i="2" s="1"/>
  <c r="J50" i="2"/>
  <c r="K50" i="2" s="1"/>
  <c r="J34" i="2"/>
  <c r="K34" i="2" s="1"/>
  <c r="J16" i="2"/>
  <c r="K16" i="2" s="1"/>
  <c r="J65" i="2"/>
  <c r="K65" i="2" s="1"/>
  <c r="J33" i="2"/>
  <c r="K33" i="2" s="1"/>
  <c r="J59" i="2"/>
  <c r="K59" i="2" s="1"/>
  <c r="J53" i="2"/>
  <c r="K53" i="2" s="1"/>
  <c r="J26" i="2"/>
  <c r="K26" i="2" s="1"/>
  <c r="J19" i="2"/>
  <c r="K19" i="2" s="1"/>
  <c r="J58" i="2"/>
  <c r="K58" i="2" s="1"/>
  <c r="J25" i="2"/>
  <c r="K25" i="2" s="1"/>
  <c r="E3" i="10"/>
  <c r="E4" i="10"/>
  <c r="E5" i="10"/>
  <c r="E6" i="10"/>
  <c r="E7" i="10"/>
  <c r="E8" i="10"/>
  <c r="E9" i="10"/>
  <c r="E10" i="10"/>
  <c r="E11" i="10"/>
  <c r="E13" i="10"/>
  <c r="E14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2" i="10"/>
  <c r="J69" i="26"/>
  <c r="K69" i="26" s="1"/>
  <c r="J68" i="26"/>
  <c r="K68" i="26" s="1"/>
  <c r="J67" i="26"/>
  <c r="K67" i="26" s="1"/>
  <c r="K66" i="26"/>
  <c r="J66" i="26"/>
  <c r="K65" i="26"/>
  <c r="J65" i="26"/>
  <c r="J64" i="26"/>
  <c r="K64" i="26" s="1"/>
  <c r="J63" i="26"/>
  <c r="K63" i="26" s="1"/>
  <c r="J62" i="26"/>
  <c r="K62" i="26" s="1"/>
  <c r="J61" i="26"/>
  <c r="K61" i="26" s="1"/>
  <c r="J60" i="26"/>
  <c r="K60" i="26" s="1"/>
  <c r="J59" i="26"/>
  <c r="K59" i="26" s="1"/>
  <c r="N58" i="26"/>
  <c r="N59" i="26" s="1"/>
  <c r="N60" i="26" s="1"/>
  <c r="N61" i="26" s="1"/>
  <c r="N62" i="26" s="1"/>
  <c r="N63" i="26" s="1"/>
  <c r="N64" i="26" s="1"/>
  <c r="N65" i="26" s="1"/>
  <c r="N66" i="26" s="1"/>
  <c r="N67" i="26" s="1"/>
  <c r="N68" i="26" s="1"/>
  <c r="N69" i="26" s="1"/>
  <c r="K58" i="26"/>
  <c r="J58" i="26"/>
  <c r="N57" i="26"/>
  <c r="N56" i="26"/>
  <c r="M56" i="26"/>
  <c r="M57" i="26" s="1"/>
  <c r="M58" i="26" s="1"/>
  <c r="M59" i="26" s="1"/>
  <c r="M60" i="26" s="1"/>
  <c r="M61" i="26" s="1"/>
  <c r="M62" i="26" s="1"/>
  <c r="M63" i="26" s="1"/>
  <c r="M64" i="26" s="1"/>
  <c r="M65" i="26" s="1"/>
  <c r="M66" i="26" s="1"/>
  <c r="M67" i="26" s="1"/>
  <c r="M68" i="26" s="1"/>
  <c r="M69" i="26" s="1"/>
  <c r="K56" i="26"/>
  <c r="J56" i="26"/>
  <c r="N55" i="26"/>
  <c r="N54" i="26"/>
  <c r="J54" i="26"/>
  <c r="K54" i="26" s="1"/>
  <c r="N53" i="26"/>
  <c r="J53" i="26"/>
  <c r="K53" i="26" s="1"/>
  <c r="N52" i="26"/>
  <c r="J52" i="26"/>
  <c r="K52" i="26" s="1"/>
  <c r="N51" i="26"/>
  <c r="J51" i="26"/>
  <c r="K51" i="26" s="1"/>
  <c r="N50" i="26"/>
  <c r="M50" i="26"/>
  <c r="M51" i="26" s="1"/>
  <c r="M52" i="26" s="1"/>
  <c r="M53" i="26" s="1"/>
  <c r="M54" i="26" s="1"/>
  <c r="M55" i="26" s="1"/>
  <c r="K50" i="26"/>
  <c r="J50" i="26"/>
  <c r="N49" i="26"/>
  <c r="M49" i="26"/>
  <c r="N48" i="26"/>
  <c r="N47" i="26"/>
  <c r="J47" i="26"/>
  <c r="K47" i="26" s="1"/>
  <c r="N46" i="26"/>
  <c r="N45" i="26"/>
  <c r="M45" i="26"/>
  <c r="M46" i="26" s="1"/>
  <c r="M47" i="26" s="1"/>
  <c r="M48" i="26" s="1"/>
  <c r="N44" i="26"/>
  <c r="J44" i="26"/>
  <c r="K44" i="26" s="1"/>
  <c r="N43" i="26"/>
  <c r="J43" i="26"/>
  <c r="K43" i="26" s="1"/>
  <c r="N42" i="26"/>
  <c r="K42" i="26"/>
  <c r="J42" i="26"/>
  <c r="N41" i="26"/>
  <c r="K41" i="26"/>
  <c r="J41" i="26"/>
  <c r="N40" i="26"/>
  <c r="K40" i="26"/>
  <c r="J40" i="26"/>
  <c r="N39" i="26"/>
  <c r="J39" i="26"/>
  <c r="K39" i="26" s="1"/>
  <c r="N38" i="26"/>
  <c r="J38" i="26"/>
  <c r="K38" i="26" s="1"/>
  <c r="N37" i="26"/>
  <c r="J37" i="26"/>
  <c r="K37" i="26" s="1"/>
  <c r="N36" i="26"/>
  <c r="J36" i="26"/>
  <c r="K36" i="26" s="1"/>
  <c r="N35" i="26"/>
  <c r="M35" i="26"/>
  <c r="M36" i="26" s="1"/>
  <c r="M37" i="26" s="1"/>
  <c r="M38" i="26" s="1"/>
  <c r="M39" i="26" s="1"/>
  <c r="M40" i="26" s="1"/>
  <c r="M41" i="26" s="1"/>
  <c r="M42" i="26" s="1"/>
  <c r="M43" i="26" s="1"/>
  <c r="M44" i="26" s="1"/>
  <c r="J35" i="26"/>
  <c r="K35" i="26" s="1"/>
  <c r="N34" i="26"/>
  <c r="N33" i="26"/>
  <c r="N32" i="26"/>
  <c r="N31" i="26"/>
  <c r="M31" i="26"/>
  <c r="M32" i="26" s="1"/>
  <c r="M33" i="26" s="1"/>
  <c r="M34" i="26" s="1"/>
  <c r="L31" i="26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L46" i="26" s="1"/>
  <c r="L47" i="26" s="1"/>
  <c r="L48" i="26" s="1"/>
  <c r="L49" i="26" s="1"/>
  <c r="L50" i="26" s="1"/>
  <c r="L51" i="26" s="1"/>
  <c r="L52" i="26" s="1"/>
  <c r="L53" i="26" s="1"/>
  <c r="L54" i="26" s="1"/>
  <c r="L55" i="26" s="1"/>
  <c r="L56" i="26" s="1"/>
  <c r="L57" i="26" s="1"/>
  <c r="L58" i="26" s="1"/>
  <c r="L59" i="26" s="1"/>
  <c r="L60" i="26" s="1"/>
  <c r="L61" i="26" s="1"/>
  <c r="L62" i="26" s="1"/>
  <c r="L63" i="26" s="1"/>
  <c r="L64" i="26" s="1"/>
  <c r="L65" i="26" s="1"/>
  <c r="L66" i="26" s="1"/>
  <c r="L67" i="26" s="1"/>
  <c r="L68" i="26" s="1"/>
  <c r="L69" i="26" s="1"/>
  <c r="N30" i="26"/>
  <c r="J30" i="26"/>
  <c r="K30" i="26" s="1"/>
  <c r="N29" i="26"/>
  <c r="M29" i="26"/>
  <c r="M30" i="26" s="1"/>
  <c r="K29" i="26"/>
  <c r="J29" i="26"/>
  <c r="N28" i="26"/>
  <c r="J28" i="26"/>
  <c r="K28" i="26" s="1"/>
  <c r="N27" i="26"/>
  <c r="J27" i="26"/>
  <c r="K27" i="26" s="1"/>
  <c r="N26" i="26"/>
  <c r="J26" i="26"/>
  <c r="K26" i="26" s="1"/>
  <c r="N25" i="26"/>
  <c r="J25" i="26"/>
  <c r="K25" i="26" s="1"/>
  <c r="N24" i="26"/>
  <c r="J24" i="26"/>
  <c r="K24" i="26" s="1"/>
  <c r="N23" i="26"/>
  <c r="M23" i="26"/>
  <c r="M24" i="26" s="1"/>
  <c r="M25" i="26" s="1"/>
  <c r="M26" i="26" s="1"/>
  <c r="M27" i="26" s="1"/>
  <c r="M28" i="26" s="1"/>
  <c r="J23" i="26"/>
  <c r="K23" i="26" s="1"/>
  <c r="N22" i="26"/>
  <c r="M22" i="26"/>
  <c r="J22" i="26"/>
  <c r="K22" i="26" s="1"/>
  <c r="N21" i="26"/>
  <c r="K21" i="26"/>
  <c r="J21" i="26"/>
  <c r="N20" i="26"/>
  <c r="J20" i="26"/>
  <c r="K20" i="26" s="1"/>
  <c r="N19" i="26"/>
  <c r="K19" i="26"/>
  <c r="J19" i="26"/>
  <c r="N18" i="26"/>
  <c r="M18" i="26"/>
  <c r="M19" i="26" s="1"/>
  <c r="M20" i="26" s="1"/>
  <c r="M21" i="26" s="1"/>
  <c r="K18" i="26"/>
  <c r="J18" i="26"/>
  <c r="N17" i="26"/>
  <c r="K17" i="26"/>
  <c r="J17" i="26"/>
  <c r="N16" i="26"/>
  <c r="J16" i="26"/>
  <c r="K16" i="26" s="1"/>
  <c r="N15" i="26"/>
  <c r="J15" i="26"/>
  <c r="K15" i="26" s="1"/>
  <c r="N14" i="26"/>
  <c r="J14" i="26"/>
  <c r="K14" i="26" s="1"/>
  <c r="N13" i="26"/>
  <c r="K13" i="26"/>
  <c r="J13" i="26"/>
  <c r="N12" i="26"/>
  <c r="J12" i="26"/>
  <c r="K12" i="26" s="1"/>
  <c r="N11" i="26"/>
  <c r="K11" i="26"/>
  <c r="J11" i="26"/>
  <c r="N10" i="26"/>
  <c r="K10" i="26"/>
  <c r="J10" i="26"/>
  <c r="N9" i="26"/>
  <c r="K9" i="26"/>
  <c r="J9" i="26"/>
  <c r="N8" i="26"/>
  <c r="M8" i="26"/>
  <c r="M9" i="26" s="1"/>
  <c r="M10" i="26" s="1"/>
  <c r="M11" i="26" s="1"/>
  <c r="M12" i="26" s="1"/>
  <c r="M13" i="26" s="1"/>
  <c r="M14" i="26" s="1"/>
  <c r="M15" i="26" s="1"/>
  <c r="M16" i="26" s="1"/>
  <c r="M17" i="26" s="1"/>
  <c r="J8" i="26"/>
  <c r="K8" i="26" s="1"/>
  <c r="N7" i="26"/>
  <c r="J7" i="26"/>
  <c r="K7" i="26" s="1"/>
  <c r="N6" i="26"/>
  <c r="J6" i="26"/>
  <c r="K6" i="26" s="1"/>
  <c r="N5" i="26"/>
  <c r="M5" i="26"/>
  <c r="M6" i="26" s="1"/>
  <c r="M7" i="26" s="1"/>
  <c r="K5" i="26"/>
  <c r="J5" i="26"/>
  <c r="N4" i="26"/>
  <c r="M4" i="26"/>
  <c r="L4" i="26"/>
  <c r="L5" i="26" s="1"/>
  <c r="L6" i="26" s="1"/>
  <c r="L7" i="26" s="1"/>
  <c r="L8" i="26" s="1"/>
  <c r="L9" i="26" s="1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J4" i="26"/>
  <c r="K4" i="26" s="1"/>
  <c r="N3" i="26"/>
  <c r="M3" i="26"/>
  <c r="L3" i="26"/>
  <c r="J3" i="26"/>
  <c r="K3" i="26" s="1"/>
  <c r="N2" i="26"/>
  <c r="M2" i="26"/>
  <c r="L2" i="26"/>
  <c r="G69" i="26"/>
  <c r="H69" i="26" s="1"/>
  <c r="G68" i="26"/>
  <c r="H68" i="26" s="1"/>
  <c r="G67" i="26"/>
  <c r="H67" i="26" s="1"/>
  <c r="G66" i="26"/>
  <c r="H66" i="26" s="1"/>
  <c r="G65" i="26"/>
  <c r="H65" i="26" s="1"/>
  <c r="G64" i="26"/>
  <c r="H64" i="26" s="1"/>
  <c r="G63" i="26"/>
  <c r="H63" i="26" s="1"/>
  <c r="G62" i="26"/>
  <c r="H62" i="26" s="1"/>
  <c r="G61" i="26"/>
  <c r="H61" i="26" s="1"/>
  <c r="G60" i="26"/>
  <c r="H60" i="26" s="1"/>
  <c r="G59" i="26"/>
  <c r="H59" i="26" s="1"/>
  <c r="G58" i="26"/>
  <c r="H58" i="26" s="1"/>
  <c r="G3" i="26"/>
  <c r="H3" i="26" s="1"/>
  <c r="G4" i="26"/>
  <c r="H4" i="26" s="1"/>
  <c r="G5" i="26"/>
  <c r="H5" i="26" s="1"/>
  <c r="G6" i="26"/>
  <c r="H6" i="26" s="1"/>
  <c r="G20" i="26"/>
  <c r="H20" i="26" s="1"/>
  <c r="G21" i="26"/>
  <c r="H21" i="26" s="1"/>
  <c r="G22" i="26"/>
  <c r="H22" i="26" s="1"/>
  <c r="G28" i="26"/>
  <c r="H28" i="26" s="1"/>
  <c r="G30" i="26"/>
  <c r="H30" i="26" s="1"/>
  <c r="G31" i="26"/>
  <c r="H31" i="26" s="1"/>
  <c r="G32" i="26"/>
  <c r="H32" i="26" s="1"/>
  <c r="G33" i="26"/>
  <c r="H33" i="26" s="1"/>
  <c r="G47" i="26"/>
  <c r="H47" i="26" s="1"/>
  <c r="G48" i="26"/>
  <c r="J48" i="26" s="1"/>
  <c r="K48" i="26" s="1"/>
  <c r="G49" i="26"/>
  <c r="H49" i="26" s="1"/>
  <c r="G55" i="26"/>
  <c r="H55" i="26" s="1"/>
  <c r="G57" i="26"/>
  <c r="H57" i="26" s="1"/>
  <c r="F56" i="26"/>
  <c r="G56" i="26" s="1"/>
  <c r="H56" i="26" s="1"/>
  <c r="F54" i="26"/>
  <c r="G54" i="26" s="1"/>
  <c r="H54" i="26" s="1"/>
  <c r="F53" i="26"/>
  <c r="G53" i="26" s="1"/>
  <c r="H53" i="26" s="1"/>
  <c r="F52" i="26"/>
  <c r="G52" i="26" s="1"/>
  <c r="H52" i="26" s="1"/>
  <c r="F51" i="26"/>
  <c r="G51" i="26" s="1"/>
  <c r="H51" i="26" s="1"/>
  <c r="F50" i="26"/>
  <c r="G50" i="26" s="1"/>
  <c r="H50" i="26" s="1"/>
  <c r="G46" i="26"/>
  <c r="J46" i="26" s="1"/>
  <c r="K46" i="26" s="1"/>
  <c r="G45" i="26"/>
  <c r="H45" i="26" s="1"/>
  <c r="F44" i="26"/>
  <c r="G44" i="26" s="1"/>
  <c r="H44" i="26" s="1"/>
  <c r="F43" i="26"/>
  <c r="G43" i="26" s="1"/>
  <c r="H43" i="26" s="1"/>
  <c r="F42" i="26"/>
  <c r="G42" i="26" s="1"/>
  <c r="F41" i="26"/>
  <c r="F40" i="26"/>
  <c r="G40" i="26" s="1"/>
  <c r="H40" i="26" s="1"/>
  <c r="F39" i="26"/>
  <c r="G39" i="26" s="1"/>
  <c r="H39" i="26" s="1"/>
  <c r="F38" i="26"/>
  <c r="G38" i="26" s="1"/>
  <c r="F37" i="26"/>
  <c r="G37" i="26" s="1"/>
  <c r="H37" i="26" s="1"/>
  <c r="F36" i="26"/>
  <c r="F35" i="26"/>
  <c r="G35" i="26" s="1"/>
  <c r="H35" i="26" s="1"/>
  <c r="G34" i="26"/>
  <c r="H34" i="26" s="1"/>
  <c r="E20" i="27"/>
  <c r="E19" i="27"/>
  <c r="E18" i="27"/>
  <c r="E17" i="27"/>
  <c r="E16" i="27"/>
  <c r="E15" i="27"/>
  <c r="E14" i="27"/>
  <c r="E13" i="27"/>
  <c r="E12" i="27"/>
  <c r="E11" i="27"/>
  <c r="E10" i="27"/>
  <c r="E7" i="27"/>
  <c r="E9" i="27"/>
  <c r="E8" i="27"/>
  <c r="E21" i="27" s="1"/>
  <c r="E6" i="27"/>
  <c r="E5" i="27"/>
  <c r="D4" i="27"/>
  <c r="E4" i="27" s="1"/>
  <c r="E3" i="27"/>
  <c r="E2" i="27"/>
  <c r="N2" i="2"/>
  <c r="M2" i="2"/>
  <c r="M3" i="2" s="1"/>
  <c r="M4" i="2" s="1"/>
  <c r="M5" i="2" s="1"/>
  <c r="L2" i="2"/>
  <c r="J49" i="26" l="1"/>
  <c r="K49" i="26" s="1"/>
  <c r="J45" i="26"/>
  <c r="K45" i="26" s="1"/>
  <c r="J34" i="26"/>
  <c r="K34" i="26" s="1"/>
  <c r="J33" i="26"/>
  <c r="K33" i="26" s="1"/>
  <c r="J32" i="26"/>
  <c r="K32" i="26" s="1"/>
  <c r="J31" i="26"/>
  <c r="K31" i="26" s="1"/>
  <c r="J57" i="26"/>
  <c r="K57" i="26" s="1"/>
  <c r="J55" i="26"/>
  <c r="K55" i="26" s="1"/>
  <c r="H42" i="26"/>
  <c r="H46" i="26"/>
  <c r="H38" i="26"/>
  <c r="G36" i="26"/>
  <c r="G41" i="26"/>
  <c r="H48" i="26"/>
  <c r="H41" i="26" l="1"/>
  <c r="H36" i="26"/>
  <c r="F29" i="26" l="1"/>
  <c r="G29" i="26" s="1"/>
  <c r="F27" i="26"/>
  <c r="G27" i="26" s="1"/>
  <c r="F26" i="26"/>
  <c r="G26" i="26" s="1"/>
  <c r="F25" i="26"/>
  <c r="F24" i="26"/>
  <c r="F23" i="26"/>
  <c r="F19" i="26"/>
  <c r="G19" i="26" s="1"/>
  <c r="F18" i="26"/>
  <c r="F17" i="26"/>
  <c r="G17" i="26" s="1"/>
  <c r="F16" i="26"/>
  <c r="F15" i="26"/>
  <c r="F14" i="26"/>
  <c r="G14" i="26" s="1"/>
  <c r="F13" i="26"/>
  <c r="F12" i="26"/>
  <c r="F11" i="26"/>
  <c r="F10" i="26"/>
  <c r="F9" i="26"/>
  <c r="F8" i="26"/>
  <c r="F7" i="26"/>
  <c r="G2" i="26"/>
  <c r="J2" i="26" s="1"/>
  <c r="K2" i="26" s="1"/>
  <c r="H19" i="26" l="1"/>
  <c r="H14" i="26"/>
  <c r="H26" i="26"/>
  <c r="H27" i="26"/>
  <c r="H17" i="26"/>
  <c r="H29" i="26"/>
  <c r="G7" i="26"/>
  <c r="G10" i="26"/>
  <c r="G8" i="26"/>
  <c r="G11" i="26"/>
  <c r="G15" i="26"/>
  <c r="G23" i="26"/>
  <c r="G12" i="26"/>
  <c r="G9" i="26"/>
  <c r="G16" i="26"/>
  <c r="G18" i="26"/>
  <c r="G25" i="26"/>
  <c r="G13" i="26"/>
  <c r="G24" i="26"/>
  <c r="H2" i="26"/>
  <c r="H8" i="26" l="1"/>
  <c r="H13" i="26"/>
  <c r="H16" i="26"/>
  <c r="H11" i="26"/>
  <c r="H18" i="26"/>
  <c r="H7" i="26"/>
  <c r="H12" i="26"/>
  <c r="H10" i="26"/>
  <c r="H9" i="26"/>
  <c r="H23" i="26"/>
  <c r="H25" i="26"/>
  <c r="H24" i="26"/>
  <c r="H15" i="26"/>
  <c r="E15" i="10"/>
  <c r="E12" i="10"/>
  <c r="F42" i="2" l="1"/>
  <c r="G2" i="2" l="1"/>
  <c r="J2" i="2" l="1"/>
  <c r="K2" i="2" s="1"/>
  <c r="H2" i="2"/>
</calcChain>
</file>

<file path=xl/sharedStrings.xml><?xml version="1.0" encoding="utf-8"?>
<sst xmlns="http://schemas.openxmlformats.org/spreadsheetml/2006/main" count="528" uniqueCount="168">
  <si>
    <t>Tema</t>
  </si>
  <si>
    <t>Subtema</t>
  </si>
  <si>
    <t>Partida</t>
  </si>
  <si>
    <t>Importe</t>
  </si>
  <si>
    <t>Mensual</t>
  </si>
  <si>
    <t>Desplazamiento</t>
  </si>
  <si>
    <t>Obra</t>
  </si>
  <si>
    <t>Baños</t>
  </si>
  <si>
    <t>Cocina</t>
  </si>
  <si>
    <t>Lavaplatos</t>
  </si>
  <si>
    <t>Lavadora</t>
  </si>
  <si>
    <t>Horno</t>
  </si>
  <si>
    <t>Nevera</t>
  </si>
  <si>
    <t>Microondas</t>
  </si>
  <si>
    <t>Thermomix</t>
  </si>
  <si>
    <t>Caldera</t>
  </si>
  <si>
    <t>Mobiliario</t>
  </si>
  <si>
    <t>Equipamiento</t>
  </si>
  <si>
    <t>Sofas</t>
  </si>
  <si>
    <t>Camas</t>
  </si>
  <si>
    <t>Cantidad</t>
  </si>
  <si>
    <t>Electrónica</t>
  </si>
  <si>
    <t>TV</t>
  </si>
  <si>
    <t>Ordenadores</t>
  </si>
  <si>
    <t>Tabletas</t>
  </si>
  <si>
    <t>Móviles</t>
  </si>
  <si>
    <t>Eq. Música</t>
  </si>
  <si>
    <t>SW</t>
  </si>
  <si>
    <t>Otros</t>
  </si>
  <si>
    <t>Utilities</t>
  </si>
  <si>
    <t>Agua</t>
  </si>
  <si>
    <t>Luz</t>
  </si>
  <si>
    <t>Comunidad</t>
  </si>
  <si>
    <t>Ibi</t>
  </si>
  <si>
    <t>Transporte</t>
  </si>
  <si>
    <t>Coches</t>
  </si>
  <si>
    <t>Impuesto Circulación</t>
  </si>
  <si>
    <t>ITV</t>
  </si>
  <si>
    <t>Seguro coche</t>
  </si>
  <si>
    <t>Salud</t>
  </si>
  <si>
    <t>Farmacia</t>
  </si>
  <si>
    <t>Casa</t>
  </si>
  <si>
    <t>Seguro</t>
  </si>
  <si>
    <t>Vigilancia</t>
  </si>
  <si>
    <t>Deporte</t>
  </si>
  <si>
    <t>Extraescolares</t>
  </si>
  <si>
    <t>Estudios</t>
  </si>
  <si>
    <t>Comunicaciones</t>
  </si>
  <si>
    <t>Anual</t>
  </si>
  <si>
    <t>Actividades Curso</t>
  </si>
  <si>
    <t>Veterinario</t>
  </si>
  <si>
    <t>Fuegos+campana</t>
  </si>
  <si>
    <t>Etiquetas de fila</t>
  </si>
  <si>
    <t>Total general</t>
  </si>
  <si>
    <t>Ocio y Otros</t>
  </si>
  <si>
    <t>Regalos</t>
  </si>
  <si>
    <t>Periodicidad
(meses)</t>
  </si>
  <si>
    <t>Secadora</t>
  </si>
  <si>
    <t>Gasolina, parking, autopistas</t>
  </si>
  <si>
    <t>Total</t>
  </si>
  <si>
    <t>xtra</t>
  </si>
  <si>
    <t>Varios</t>
  </si>
  <si>
    <t>Revisión Anual</t>
  </si>
  <si>
    <t>Congelador</t>
  </si>
  <si>
    <t>Alimento</t>
  </si>
  <si>
    <t>Precio Unidad</t>
  </si>
  <si>
    <t>Coste mes</t>
  </si>
  <si>
    <t>Comida</t>
  </si>
  <si>
    <t>Desayuno</t>
  </si>
  <si>
    <t>(en blanco)</t>
  </si>
  <si>
    <t>Suma de Coste mes</t>
  </si>
  <si>
    <t>Etiquetas de columna</t>
  </si>
  <si>
    <t>Cena</t>
  </si>
  <si>
    <t>Merienda</t>
  </si>
  <si>
    <t>Aperitivos</t>
  </si>
  <si>
    <t>Valores</t>
  </si>
  <si>
    <t>Factor Periodo2</t>
  </si>
  <si>
    <t>2ª vivienda</t>
  </si>
  <si>
    <t>Supermercado</t>
  </si>
  <si>
    <t>Droguería, material limpieza, etc</t>
  </si>
  <si>
    <t>Ropa y Calzado</t>
  </si>
  <si>
    <t>Recambios: ruedas, pastillas, discos,…</t>
  </si>
  <si>
    <t>Taller, averías</t>
  </si>
  <si>
    <t>Limpieza (incluye S.S.)</t>
  </si>
  <si>
    <t>Mantenimiento y material brico</t>
  </si>
  <si>
    <t>Libros, uniformes y equipamiento escolar</t>
  </si>
  <si>
    <t>Lectura, video (p.e. netflix), musica(p.e. spotify)</t>
  </si>
  <si>
    <t>Salidas semanales, cafés,…</t>
  </si>
  <si>
    <t>Pagas niños</t>
  </si>
  <si>
    <t>Otros extra no contemplados</t>
  </si>
  <si>
    <t>Teléfono Fijo+internet</t>
  </si>
  <si>
    <t>Otros gastos</t>
  </si>
  <si>
    <t>Gas (calefacción, agua caliente, fuegos)</t>
  </si>
  <si>
    <t>Viajes de placer</t>
  </si>
  <si>
    <t>Vacaciones (incluye gastos asociados: resturantes, hamacas,…)</t>
  </si>
  <si>
    <t>Gimnasio, clases hobbies (artes, deporte)</t>
  </si>
  <si>
    <t>Partida Gasto Recurrente</t>
  </si>
  <si>
    <t>Partida Gasto Extraordinario</t>
  </si>
  <si>
    <t>Curso en el extranjero</t>
  </si>
  <si>
    <t>Carrera Privada</t>
  </si>
  <si>
    <t>Master y Ampliación estudios</t>
  </si>
  <si>
    <t>Ayudas a emancipación hijos</t>
  </si>
  <si>
    <t>Público</t>
  </si>
  <si>
    <t>Tickets, Taxi, Abono Transporte (bus, metro,etc)</t>
  </si>
  <si>
    <t>Estudios adicional</t>
  </si>
  <si>
    <t>gasto</t>
  </si>
  <si>
    <t>Suma de Mensual2</t>
  </si>
  <si>
    <t>Suma de Mensual</t>
  </si>
  <si>
    <t>Tema2</t>
  </si>
  <si>
    <t>Subtema2</t>
  </si>
  <si>
    <t>Total 2ª vivienda</t>
  </si>
  <si>
    <t>Total Casa</t>
  </si>
  <si>
    <t>Bodas Hijos</t>
  </si>
  <si>
    <t>Viaje 30 años casados</t>
  </si>
  <si>
    <t xml:space="preserve"> </t>
  </si>
  <si>
    <t>Gafa, Lentillas, audímetros</t>
  </si>
  <si>
    <t>Coche1</t>
  </si>
  <si>
    <t>Coche2</t>
  </si>
  <si>
    <t>Mesas y sillas (juego)</t>
  </si>
  <si>
    <t>Menaje y Ajuar</t>
  </si>
  <si>
    <t>Pintura general</t>
  </si>
  <si>
    <t>Terraza, Jardín, Toldos</t>
  </si>
  <si>
    <t>Material jardín y taller</t>
  </si>
  <si>
    <t>Hobbies</t>
  </si>
  <si>
    <t>Instrumentos música</t>
  </si>
  <si>
    <t>Instalación energía solar</t>
  </si>
  <si>
    <t>Total Desplazamiento</t>
  </si>
  <si>
    <t>Dura días</t>
  </si>
  <si>
    <t>Leche</t>
  </si>
  <si>
    <t>Azucar</t>
  </si>
  <si>
    <t>Pan</t>
  </si>
  <si>
    <t>Cereales</t>
  </si>
  <si>
    <t>Tomate</t>
  </si>
  <si>
    <t>Jamón</t>
  </si>
  <si>
    <t>Mantequilla</t>
  </si>
  <si>
    <t>Mermelada</t>
  </si>
  <si>
    <t>Café</t>
  </si>
  <si>
    <t>Te</t>
  </si>
  <si>
    <t>Arroz</t>
  </si>
  <si>
    <t>Pasta</t>
  </si>
  <si>
    <t>Pescado</t>
  </si>
  <si>
    <t>Gambas</t>
  </si>
  <si>
    <t>Verduras</t>
  </si>
  <si>
    <t>Fruta</t>
  </si>
  <si>
    <t>Huevos</t>
  </si>
  <si>
    <t>Pollo</t>
  </si>
  <si>
    <t>Queso</t>
  </si>
  <si>
    <t>Jamon</t>
  </si>
  <si>
    <t>Chorizo</t>
  </si>
  <si>
    <t>Pate</t>
  </si>
  <si>
    <t>Galletas</t>
  </si>
  <si>
    <t>Refrescos</t>
  </si>
  <si>
    <t>Alcohol</t>
  </si>
  <si>
    <t>Aceitunas</t>
  </si>
  <si>
    <t>Latas</t>
  </si>
  <si>
    <t>Aceite</t>
  </si>
  <si>
    <t>Pizza, hamburg</t>
  </si>
  <si>
    <t>Seguro médico</t>
  </si>
  <si>
    <t>Otros médicos (incluye dentista)</t>
  </si>
  <si>
    <t>Garage</t>
  </si>
  <si>
    <t>Dinero de Bolsillo</t>
  </si>
  <si>
    <t>Ahorro y previsión</t>
  </si>
  <si>
    <t>Comida en el trabajo, de L a J</t>
  </si>
  <si>
    <t>Comida habitual (incluye mascotas)</t>
  </si>
  <si>
    <t>Aportación Plan de Pensiones</t>
  </si>
  <si>
    <t>Suministros</t>
  </si>
  <si>
    <t>Ternera</t>
  </si>
  <si>
    <t>Cerdo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</si>
</sst>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Border="0" applyAlignment="0"/>
  </cellStyleXfs>
  <cellXfs count="71">
    <xf numFmtId="0" fontId="0" fillId="0" borderId="0" xfId="0"/>
    <xf numFmtId="3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5" fillId="2" borderId="5" xfId="0" applyFont="1" applyFill="1" applyBorder="1"/>
    <xf numFmtId="0" fontId="5" fillId="2" borderId="6" xfId="0" applyFont="1" applyFill="1" applyBorder="1"/>
    <xf numFmtId="3" fontId="5" fillId="2" borderId="5" xfId="0" applyNumberFormat="1" applyFont="1" applyFill="1" applyBorder="1"/>
    <xf numFmtId="3" fontId="5" fillId="2" borderId="6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0" fontId="3" fillId="0" borderId="6" xfId="0" applyFont="1" applyBorder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3" borderId="4" xfId="0" applyNumberFormat="1" applyFont="1" applyFill="1" applyBorder="1"/>
    <xf numFmtId="3" fontId="3" fillId="3" borderId="7" xfId="0" applyNumberFormat="1" applyFont="1" applyFill="1" applyBorder="1"/>
    <xf numFmtId="3" fontId="3" fillId="3" borderId="0" xfId="0" applyNumberFormat="1" applyFont="1" applyFill="1"/>
    <xf numFmtId="0" fontId="3" fillId="0" borderId="4" xfId="0" applyFont="1" applyBorder="1"/>
    <xf numFmtId="4" fontId="5" fillId="2" borderId="0" xfId="0" applyNumberFormat="1" applyFont="1" applyFill="1"/>
    <xf numFmtId="4" fontId="3" fillId="0" borderId="0" xfId="0" applyNumberFormat="1" applyFont="1"/>
    <xf numFmtId="0" fontId="3" fillId="7" borderId="0" xfId="0" applyFont="1" applyFill="1" applyProtection="1">
      <protection locked="0"/>
    </xf>
    <xf numFmtId="3" fontId="7" fillId="4" borderId="3" xfId="0" applyNumberFormat="1" applyFont="1" applyFill="1" applyBorder="1" applyProtection="1">
      <protection locked="0"/>
    </xf>
    <xf numFmtId="164" fontId="7" fillId="4" borderId="0" xfId="0" applyNumberFormat="1" applyFont="1" applyFill="1" applyBorder="1" applyProtection="1">
      <protection locked="0"/>
    </xf>
    <xf numFmtId="0" fontId="3" fillId="7" borderId="0" xfId="0" applyFont="1" applyFill="1" applyBorder="1" applyProtection="1">
      <protection locked="0"/>
    </xf>
    <xf numFmtId="0" fontId="12" fillId="7" borderId="0" xfId="0" applyFont="1" applyFill="1" applyProtection="1">
      <protection locked="0"/>
    </xf>
    <xf numFmtId="0" fontId="12" fillId="7" borderId="0" xfId="0" applyFont="1" applyFill="1" applyBorder="1" applyProtection="1">
      <protection locked="0"/>
    </xf>
    <xf numFmtId="0" fontId="4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0" fontId="5" fillId="8" borderId="5" xfId="0" applyFont="1" applyFill="1" applyBorder="1"/>
    <xf numFmtId="0" fontId="5" fillId="8" borderId="6" xfId="0" applyFont="1" applyFill="1" applyBorder="1"/>
    <xf numFmtId="0" fontId="5" fillId="8" borderId="1" xfId="0" applyFont="1" applyFill="1" applyBorder="1"/>
    <xf numFmtId="0" fontId="3" fillId="6" borderId="3" xfId="0" applyFont="1" applyFill="1" applyBorder="1"/>
    <xf numFmtId="0" fontId="3" fillId="6" borderId="0" xfId="0" applyFont="1" applyFill="1" applyBorder="1"/>
    <xf numFmtId="0" fontId="3" fillId="6" borderId="4" xfId="0" applyFont="1" applyFill="1" applyBorder="1"/>
    <xf numFmtId="3" fontId="5" fillId="5" borderId="6" xfId="0" applyNumberFormat="1" applyFont="1" applyFill="1" applyBorder="1"/>
    <xf numFmtId="0" fontId="5" fillId="2" borderId="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5" fillId="2" borderId="13" xfId="0" applyNumberFormat="1" applyFont="1" applyFill="1" applyBorder="1"/>
    <xf numFmtId="3" fontId="3" fillId="3" borderId="8" xfId="0" applyNumberFormat="1" applyFont="1" applyFill="1" applyBorder="1"/>
    <xf numFmtId="3" fontId="3" fillId="0" borderId="8" xfId="0" applyNumberFormat="1" applyFont="1" applyBorder="1"/>
    <xf numFmtId="0" fontId="0" fillId="0" borderId="0" xfId="0" applyFont="1"/>
    <xf numFmtId="0" fontId="0" fillId="0" borderId="0" xfId="0" pivotButton="1" applyFont="1"/>
    <xf numFmtId="3" fontId="0" fillId="0" borderId="0" xfId="0" applyNumberFormat="1" applyFont="1"/>
    <xf numFmtId="4" fontId="3" fillId="6" borderId="0" xfId="0" applyNumberFormat="1" applyFont="1" applyFill="1"/>
    <xf numFmtId="4" fontId="3" fillId="4" borderId="0" xfId="0" applyNumberFormat="1" applyFont="1" applyFill="1" applyProtection="1">
      <protection locked="0"/>
    </xf>
    <xf numFmtId="9" fontId="3" fillId="4" borderId="0" xfId="1" applyFont="1" applyFill="1" applyProtection="1">
      <protection locked="0"/>
    </xf>
    <xf numFmtId="9" fontId="3" fillId="4" borderId="0" xfId="1" applyFont="1" applyFill="1" applyBorder="1" applyProtection="1">
      <protection locked="0"/>
    </xf>
    <xf numFmtId="0" fontId="11" fillId="2" borderId="0" xfId="0" applyFont="1" applyFill="1" applyProtection="1"/>
    <xf numFmtId="0" fontId="5" fillId="2" borderId="0" xfId="0" applyFont="1" applyFill="1" applyBorder="1" applyProtection="1"/>
    <xf numFmtId="3" fontId="13" fillId="2" borderId="0" xfId="0" applyNumberFormat="1" applyFont="1" applyFill="1" applyProtection="1"/>
    <xf numFmtId="0" fontId="6" fillId="7" borderId="0" xfId="0" applyFont="1" applyFill="1" applyProtection="1"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3" fontId="3" fillId="4" borderId="3" xfId="0" applyNumberFormat="1" applyFont="1" applyFill="1" applyBorder="1" applyProtection="1">
      <protection locked="0"/>
    </xf>
    <xf numFmtId="3" fontId="3" fillId="4" borderId="0" xfId="0" applyNumberFormat="1" applyFont="1" applyFill="1" applyBorder="1" applyProtection="1">
      <protection locked="0"/>
    </xf>
    <xf numFmtId="0" fontId="2" fillId="7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0" fillId="0" borderId="0" xfId="0" pivotButton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 applyProtection="1">
      <protection locked="0"/>
    </xf>
  </cellXfs>
  <cellStyles count="5">
    <cellStyle name="Normal" xfId="0" builtinId="0"/>
    <cellStyle name="Normal 2" xfId="2" xr:uid="{8B06474F-6BD9-472C-AE9B-2446B9D0754A}"/>
    <cellStyle name="Normal 3" xfId="3" xr:uid="{1F68C5D8-E071-4927-9610-3D1A2C9EDBB7}"/>
    <cellStyle name="Normal 4" xfId="4" xr:uid="{8DC586CA-3098-4853-A815-E9F01EB3C1EE}"/>
    <cellStyle name="Porcentaje" xfId="1" builtinId="5"/>
  </cellStyles>
  <dxfs count="62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rdindelJubilado" refreshedDate="43817.832139930557" createdVersion="6" refreshedVersion="6" minRefreshableVersion="3" recordCount="69" xr:uid="{9E9020E0-88EA-4B87-AA16-97CDEF7F000A}">
  <cacheSource type="worksheet">
    <worksheetSource ref="A1:N1048576" sheet="Renovación"/>
  </cacheSource>
  <cacheFields count="14">
    <cacheField name="Tema" numFmtId="0">
      <sharedItems containsBlank="1"/>
    </cacheField>
    <cacheField name="Subtema" numFmtId="0">
      <sharedItems containsBlank="1"/>
    </cacheField>
    <cacheField name="Partida" numFmtId="0">
      <sharedItems containsBlank="1"/>
    </cacheField>
    <cacheField name="Cantidad" numFmtId="0">
      <sharedItems containsString="0" containsBlank="1" containsNumber="1" containsInteger="1" minValue="0" maxValue="4"/>
    </cacheField>
    <cacheField name="Importe" numFmtId="3">
      <sharedItems containsString="0" containsBlank="1" containsNumber="1" containsInteger="1" minValue="100" maxValue="25000"/>
    </cacheField>
    <cacheField name="Periodicidad_x000a_(meses)" numFmtId="3">
      <sharedItems containsString="0" containsBlank="1" containsNumber="1" containsInteger="1" minValue="1" maxValue="300"/>
    </cacheField>
    <cacheField name="Mensual" numFmtId="3">
      <sharedItems containsString="0" containsBlank="1" containsNumber="1" minValue="0" maxValue="208.33333333333334"/>
    </cacheField>
    <cacheField name="Anual" numFmtId="3">
      <sharedItems containsString="0" containsBlank="1" containsNumber="1" minValue="0" maxValue="2500"/>
    </cacheField>
    <cacheField name="Factor Periodo2" numFmtId="0">
      <sharedItems containsString="0" containsBlank="1" containsNumber="1" minValue="0" maxValue="1"/>
    </cacheField>
    <cacheField name="Mensual2" numFmtId="3">
      <sharedItems containsString="0" containsBlank="1" containsNumber="1" minValue="0" maxValue="208.33333333333334"/>
    </cacheField>
    <cacheField name="Anual2" numFmtId="3">
      <sharedItems containsString="0" containsBlank="1" containsNumber="1" minValue="0" maxValue="2500"/>
    </cacheField>
    <cacheField name="Tema2" numFmtId="0">
      <sharedItems containsBlank="1" count="4">
        <s v="Desplazamiento"/>
        <s v="Casa"/>
        <s v="2ª vivienda"/>
        <m/>
      </sharedItems>
    </cacheField>
    <cacheField name="Subtema2" numFmtId="0">
      <sharedItems containsBlank="1" containsMixedTypes="1" containsNumber="1" containsInteger="1" minValue="0" maxValue="0" count="8">
        <n v="0"/>
        <s v="Obra"/>
        <s v="Equipamiento"/>
        <s v="Mobiliario"/>
        <s v="Hobbies"/>
        <s v="Electrónica"/>
        <s v="Otros"/>
        <m/>
      </sharedItems>
    </cacheField>
    <cacheField name="Partida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rdindelJubilado" refreshedDate="43818.74519386574" createdVersion="6" refreshedVersion="6" minRefreshableVersion="3" recordCount="72" xr:uid="{34404EE4-44CF-4D4B-8CD6-E186E32B7747}">
  <cacheSource type="worksheet">
    <worksheetSource ref="A1:N1048576" sheet="Presupuesto"/>
  </cacheSource>
  <cacheFields count="14">
    <cacheField name="Tema" numFmtId="0">
      <sharedItems containsBlank="1"/>
    </cacheField>
    <cacheField name="Subtema" numFmtId="0">
      <sharedItems containsBlank="1"/>
    </cacheField>
    <cacheField name="Partida Gasto Recurrente" numFmtId="0">
      <sharedItems containsBlank="1"/>
    </cacheField>
    <cacheField name="Cantidad" numFmtId="0">
      <sharedItems containsString="0" containsBlank="1" containsNumber="1" containsInteger="1" minValue="1" maxValue="4"/>
    </cacheField>
    <cacheField name="Importe" numFmtId="0">
      <sharedItems containsString="0" containsBlank="1" containsNumber="1" containsInteger="1" minValue="10" maxValue="2000"/>
    </cacheField>
    <cacheField name="Periodicidad_x000a_(meses)" numFmtId="0">
      <sharedItems containsString="0" containsBlank="1" containsNumber="1" minValue="1" maxValue="48"/>
    </cacheField>
    <cacheField name="Mensual" numFmtId="3">
      <sharedItems containsString="0" containsBlank="1" containsNumber="1" minValue="0" maxValue="600"/>
    </cacheField>
    <cacheField name="Anual" numFmtId="3">
      <sharedItems containsString="0" containsBlank="1" containsNumber="1" minValue="0" maxValue="7200"/>
    </cacheField>
    <cacheField name="Factor Periodo2" numFmtId="0">
      <sharedItems containsString="0" containsBlank="1" containsNumber="1" minValue="0" maxValue="1"/>
    </cacheField>
    <cacheField name="Mensual2" numFmtId="0">
      <sharedItems containsString="0" containsBlank="1" containsNumber="1" minValue="0" maxValue="360"/>
    </cacheField>
    <cacheField name="Anual2" numFmtId="3">
      <sharedItems containsString="0" containsBlank="1" containsNumber="1" minValue="0" maxValue="4320"/>
    </cacheField>
    <cacheField name="Tema2" numFmtId="0">
      <sharedItems containsBlank="1" count="15">
        <s v="Casa"/>
        <s v="2ª vivienda"/>
        <s v="Comunicaciones"/>
        <s v="Supermercado"/>
        <s v="Ropa y Calzado"/>
        <s v="Transporte"/>
        <s v="Salud"/>
        <s v="Deporte"/>
        <s v="Estudios"/>
        <s v="Ocio y Otros"/>
        <s v="Otros"/>
        <s v="Ahorro y previsión"/>
        <s v="Otros gastos"/>
        <m/>
        <e v="#REF!" u="1"/>
      </sharedItems>
    </cacheField>
    <cacheField name="Subtema2" numFmtId="0">
      <sharedItems containsBlank="1" containsMixedTypes="1" containsNumber="1" containsInteger="1" minValue="0" maxValue="0" count="8">
        <s v="Utilities"/>
        <s v="Otros gastos"/>
        <n v="0"/>
        <s v="Comida"/>
        <s v="Varios"/>
        <s v="Público"/>
        <s v="Coches"/>
        <m/>
      </sharedItems>
    </cacheField>
    <cacheField name="Partida" numFmtId="0">
      <sharedItems containsBlank="1" containsMixedTypes="1" containsNumber="1" containsInteger="1" minValue="0" maxValue="0" count="45">
        <s v="Agua"/>
        <s v="Luz"/>
        <s v="Gas (calefacción, agua caliente, fuegos)"/>
        <s v="Teléfono Fijo+internet"/>
        <s v="Comunidad"/>
        <s v="Ibi"/>
        <s v="Seguro"/>
        <s v="Vigilancia"/>
        <s v="Limpieza (incluye S.S.)"/>
        <s v="Mantenimiento y material brico"/>
        <s v="Móviles"/>
        <s v="Comida habitual (incluye mascotas)"/>
        <s v="Comida en el trabajo, de L a J"/>
        <s v="Droguería, material limpieza, etc"/>
        <n v="0"/>
        <s v="Tickets, Taxi, Abono Transporte (bus, metro,etc)"/>
        <s v="Impuesto Circulación"/>
        <s v="ITV"/>
        <s v="Garage"/>
        <s v="Gasolina, parking, autopistas"/>
        <s v="Revisión Anual"/>
        <s v="Recambios: ruedas, pastillas, discos,…"/>
        <s v="Taller, averías"/>
        <s v="Seguro coche"/>
        <s v="Seguro médico"/>
        <s v="Otros médicos (incluye dentista)"/>
        <s v="Farmacia"/>
        <s v="Gafa, Lentillas, audímetros"/>
        <s v="Veterinario"/>
        <s v="Gimnasio, clases hobbies (artes, deporte)"/>
        <s v="Estudios"/>
        <s v="Actividades Curso"/>
        <s v="Extraescolares"/>
        <s v="Libros, uniformes y equipamiento escolar"/>
        <s v="Lectura, video (p.e. netflix), musica(p.e. spotify)"/>
        <s v="Salidas semanales, cafés,…"/>
        <s v="Pagas niños"/>
        <s v="Viajes de placer"/>
        <s v="Vacaciones (incluye gastos asociados: resturantes, hamacas,…)"/>
        <s v="Regalos"/>
        <s v="Otros extra no contemplados"/>
        <s v="Dinero de Bolsillo"/>
        <s v="Plan de Pensiones"/>
        <s v="gast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rdindelJubilado" refreshedDate="43820.864309837962" createdVersion="6" refreshedVersion="6" minRefreshableVersion="3" recordCount="40" xr:uid="{228BB156-98F6-416B-8C20-FD548593F4D6}">
  <cacheSource type="worksheet">
    <worksheetSource ref="A1:E1048576" sheet="Comida"/>
  </cacheSource>
  <cacheFields count="5">
    <cacheField name="Comida" numFmtId="0">
      <sharedItems containsBlank="1" count="7">
        <s v="Desayuno"/>
        <s v="Comida"/>
        <s v="Cena"/>
        <s v="Merienda"/>
        <s v="Aperitivos"/>
        <s v="Varios"/>
        <m/>
      </sharedItems>
    </cacheField>
    <cacheField name="Alimento" numFmtId="0">
      <sharedItems containsBlank="1" count="35">
        <s v="Leche"/>
        <s v="Azucar"/>
        <s v="Pan"/>
        <s v="Cereales"/>
        <s v="Tomate"/>
        <s v="Jamón"/>
        <s v="Mantequilla"/>
        <s v="Mermelada"/>
        <s v="Café"/>
        <s v="Te"/>
        <s v="Ternera"/>
        <s v="Cerdo"/>
        <s v="Arroz"/>
        <s v="Pasta"/>
        <s v="Pescado"/>
        <s v="Gambas"/>
        <s v="Verduras"/>
        <s v="Fruta"/>
        <s v="Huevos"/>
        <s v="Pollo"/>
        <s v="Pizza, hamburg"/>
        <s v="Queso"/>
        <s v="Jamon"/>
        <s v="Chorizo"/>
        <s v="Pate"/>
        <s v="Galletas"/>
        <s v="Refrescos"/>
        <s v="Alcohol"/>
        <s v="Aceitunas"/>
        <s v="Latas"/>
        <s v="Aceite"/>
        <m/>
        <s v="sal" u="1"/>
        <s v="Carne" u="1"/>
        <s v="Perrito" u="1"/>
      </sharedItems>
    </cacheField>
    <cacheField name="Precio Unidad" numFmtId="4">
      <sharedItems containsString="0" containsBlank="1" containsNumber="1" minValue="0.5" maxValue="15"/>
    </cacheField>
    <cacheField name="Dura días" numFmtId="4">
      <sharedItems containsString="0" containsBlank="1" containsNumber="1" containsInteger="1" minValue="1" maxValue="90"/>
    </cacheField>
    <cacheField name="Coste mes" numFmtId="4">
      <sharedItems containsString="0" containsBlank="1" containsNumber="1" minValue="0" maxValue="60.833333333333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s v="Desplazamiento"/>
    <m/>
    <s v="Coche1"/>
    <n v="1"/>
    <n v="25000"/>
    <n v="120"/>
    <n v="208.33333333333334"/>
    <n v="2500"/>
    <n v="1"/>
    <n v="208.33333333333334"/>
    <n v="2500"/>
    <x v="0"/>
    <x v="0"/>
    <s v="Coche1"/>
  </r>
  <r>
    <m/>
    <m/>
    <s v="Coche2"/>
    <n v="1"/>
    <n v="15000"/>
    <n v="120"/>
    <n v="125"/>
    <n v="1500"/>
    <n v="0"/>
    <n v="0"/>
    <n v="0"/>
    <x v="0"/>
    <x v="0"/>
    <s v="Coche2"/>
  </r>
  <r>
    <s v="Casa"/>
    <s v="Obra"/>
    <s v="Baños"/>
    <n v="3"/>
    <n v="5000"/>
    <n v="240"/>
    <n v="62.5"/>
    <n v="750"/>
    <n v="0.75"/>
    <n v="46.875"/>
    <n v="562.5"/>
    <x v="1"/>
    <x v="1"/>
    <s v="Baños"/>
  </r>
  <r>
    <m/>
    <m/>
    <s v="Cocina"/>
    <n v="1"/>
    <n v="10000"/>
    <n v="240"/>
    <n v="41.666666666666664"/>
    <n v="500"/>
    <n v="1"/>
    <n v="41.666666666666664"/>
    <n v="500"/>
    <x v="1"/>
    <x v="1"/>
    <s v="Cocina"/>
  </r>
  <r>
    <m/>
    <m/>
    <s v="Pintura general"/>
    <n v="1"/>
    <n v="1000"/>
    <n v="120"/>
    <n v="8.3333333333333339"/>
    <n v="100"/>
    <n v="1"/>
    <n v="8.3333333333333339"/>
    <n v="100"/>
    <x v="1"/>
    <x v="1"/>
    <s v="Pintura general"/>
  </r>
  <r>
    <m/>
    <m/>
    <s v="Terraza, Jardín, Toldos"/>
    <n v="2"/>
    <n v="300"/>
    <n v="180"/>
    <n v="3.3333333333333335"/>
    <n v="40"/>
    <n v="1"/>
    <n v="3.3333333333333335"/>
    <n v="40"/>
    <x v="1"/>
    <x v="1"/>
    <s v="Terraza, Jardín, Toldos"/>
  </r>
  <r>
    <m/>
    <s v="Equipamiento"/>
    <s v="Caldera"/>
    <n v="1"/>
    <n v="1000"/>
    <n v="120"/>
    <n v="8.3333333333333339"/>
    <n v="100"/>
    <n v="1"/>
    <n v="8.3333333333333339"/>
    <n v="100"/>
    <x v="1"/>
    <x v="2"/>
    <s v="Caldera"/>
  </r>
  <r>
    <m/>
    <m/>
    <s v="Lavaplatos"/>
    <n v="1"/>
    <n v="400"/>
    <n v="120"/>
    <n v="3.3333333333333335"/>
    <n v="40"/>
    <n v="1"/>
    <n v="3.3333333333333335"/>
    <n v="40"/>
    <x v="1"/>
    <x v="2"/>
    <s v="Lavaplatos"/>
  </r>
  <r>
    <m/>
    <m/>
    <s v="Lavadora"/>
    <n v="1"/>
    <n v="400"/>
    <n v="120"/>
    <n v="3.3333333333333335"/>
    <n v="40"/>
    <n v="1"/>
    <n v="3.3333333333333335"/>
    <n v="40"/>
    <x v="1"/>
    <x v="2"/>
    <s v="Lavadora"/>
  </r>
  <r>
    <m/>
    <m/>
    <s v="Secadora"/>
    <n v="1"/>
    <n v="400"/>
    <n v="120"/>
    <n v="3.3333333333333335"/>
    <n v="40"/>
    <n v="1"/>
    <n v="3.3333333333333335"/>
    <n v="40"/>
    <x v="1"/>
    <x v="2"/>
    <s v="Secadora"/>
  </r>
  <r>
    <m/>
    <m/>
    <s v="Horno"/>
    <n v="1"/>
    <n v="600"/>
    <n v="120"/>
    <n v="5"/>
    <n v="60"/>
    <n v="1"/>
    <n v="5"/>
    <n v="60"/>
    <x v="1"/>
    <x v="2"/>
    <s v="Horno"/>
  </r>
  <r>
    <m/>
    <m/>
    <s v="Nevera"/>
    <n v="1"/>
    <n v="600"/>
    <n v="120"/>
    <n v="5"/>
    <n v="60"/>
    <n v="1"/>
    <n v="5"/>
    <n v="60"/>
    <x v="1"/>
    <x v="2"/>
    <s v="Nevera"/>
  </r>
  <r>
    <m/>
    <m/>
    <s v="Congelador"/>
    <n v="1"/>
    <n v="400"/>
    <n v="120"/>
    <n v="3.3333333333333335"/>
    <n v="40"/>
    <n v="1"/>
    <n v="3.3333333333333335"/>
    <n v="40"/>
    <x v="1"/>
    <x v="2"/>
    <s v="Congelador"/>
  </r>
  <r>
    <m/>
    <m/>
    <s v="Fuegos+campana"/>
    <n v="1"/>
    <n v="600"/>
    <n v="120"/>
    <n v="5"/>
    <n v="60"/>
    <n v="1"/>
    <n v="5"/>
    <n v="60"/>
    <x v="1"/>
    <x v="2"/>
    <s v="Fuegos+campana"/>
  </r>
  <r>
    <m/>
    <m/>
    <s v="Microondas"/>
    <n v="1"/>
    <n v="100"/>
    <n v="120"/>
    <n v="0.83333333333333337"/>
    <n v="10"/>
    <n v="1"/>
    <n v="0.83333333333333337"/>
    <n v="10"/>
    <x v="1"/>
    <x v="2"/>
    <s v="Microondas"/>
  </r>
  <r>
    <m/>
    <m/>
    <s v="Thermomix"/>
    <n v="1"/>
    <n v="1000"/>
    <n v="120"/>
    <n v="8.3333333333333339"/>
    <n v="100"/>
    <n v="1"/>
    <n v="8.3333333333333339"/>
    <n v="100"/>
    <x v="1"/>
    <x v="2"/>
    <s v="Thermomix"/>
  </r>
  <r>
    <m/>
    <s v="Mobiliario"/>
    <s v="Sofas"/>
    <n v="3"/>
    <n v="800"/>
    <n v="240"/>
    <n v="10"/>
    <n v="120"/>
    <n v="1"/>
    <n v="10"/>
    <n v="120"/>
    <x v="1"/>
    <x v="3"/>
    <s v="Sofas"/>
  </r>
  <r>
    <m/>
    <m/>
    <s v="Camas"/>
    <n v="4"/>
    <n v="300"/>
    <n v="180"/>
    <n v="6.666666666666667"/>
    <n v="80"/>
    <n v="0.75"/>
    <n v="5"/>
    <n v="60"/>
    <x v="1"/>
    <x v="3"/>
    <s v="Camas"/>
  </r>
  <r>
    <m/>
    <m/>
    <s v="Mesas y sillas (juego)"/>
    <n v="2"/>
    <n v="800"/>
    <n v="150"/>
    <n v="10.666666666666666"/>
    <n v="128"/>
    <n v="1"/>
    <n v="10.666666666666666"/>
    <n v="128"/>
    <x v="1"/>
    <x v="3"/>
    <s v="Mesas y sillas (juego)"/>
  </r>
  <r>
    <m/>
    <m/>
    <s v="Menaje y Ajuar"/>
    <n v="1"/>
    <n v="1000"/>
    <n v="48"/>
    <n v="20.833333333333332"/>
    <n v="250"/>
    <n v="1"/>
    <n v="20.833333333333332"/>
    <n v="250"/>
    <x v="1"/>
    <x v="3"/>
    <s v="Menaje y Ajuar"/>
  </r>
  <r>
    <m/>
    <s v="Hobbies"/>
    <s v="Instrumentos música"/>
    <n v="1"/>
    <n v="2000"/>
    <n v="180"/>
    <n v="11.111111111111111"/>
    <n v="133.33333333333331"/>
    <n v="1"/>
    <n v="11.111111111111111"/>
    <n v="133.33333333333331"/>
    <x v="1"/>
    <x v="4"/>
    <s v="Instrumentos música"/>
  </r>
  <r>
    <m/>
    <s v="Electrónica"/>
    <s v="TV"/>
    <n v="2"/>
    <n v="500"/>
    <n v="120"/>
    <n v="8.3333333333333339"/>
    <n v="100"/>
    <n v="1"/>
    <n v="8.3333333333333339"/>
    <n v="100"/>
    <x v="1"/>
    <x v="5"/>
    <s v="TV"/>
  </r>
  <r>
    <m/>
    <m/>
    <s v="Ordenadores"/>
    <n v="4"/>
    <n v="500"/>
    <n v="60"/>
    <n v="33.333333333333336"/>
    <n v="400"/>
    <n v="0.5"/>
    <n v="16.666666666666668"/>
    <n v="200"/>
    <x v="1"/>
    <x v="5"/>
    <s v="Ordenadores"/>
  </r>
  <r>
    <m/>
    <m/>
    <s v="Tabletas"/>
    <n v="4"/>
    <n v="350"/>
    <n v="60"/>
    <n v="23.333333333333332"/>
    <n v="280"/>
    <n v="0.5"/>
    <n v="11.666666666666666"/>
    <n v="140"/>
    <x v="1"/>
    <x v="5"/>
    <s v="Tabletas"/>
  </r>
  <r>
    <m/>
    <m/>
    <s v="Móviles"/>
    <n v="4"/>
    <n v="200"/>
    <n v="36"/>
    <n v="22.222222222222221"/>
    <n v="266.66666666666663"/>
    <n v="0.5"/>
    <n v="11.111111111111111"/>
    <n v="133.33333333333331"/>
    <x v="1"/>
    <x v="5"/>
    <s v="Móviles"/>
  </r>
  <r>
    <m/>
    <m/>
    <s v="Eq. Música"/>
    <n v="1"/>
    <n v="400"/>
    <n v="120"/>
    <n v="3.3333333333333335"/>
    <n v="40"/>
    <n v="1"/>
    <n v="3.3333333333333335"/>
    <n v="40"/>
    <x v="1"/>
    <x v="5"/>
    <s v="Eq. Música"/>
  </r>
  <r>
    <m/>
    <m/>
    <s v="SW"/>
    <n v="0"/>
    <m/>
    <n v="12"/>
    <n v="0"/>
    <n v="0"/>
    <n v="1"/>
    <n v="0"/>
    <n v="0"/>
    <x v="1"/>
    <x v="5"/>
    <s v="SW"/>
  </r>
  <r>
    <m/>
    <s v="Otros"/>
    <s v="Material jardín y taller"/>
    <n v="1"/>
    <n v="1000"/>
    <n v="120"/>
    <n v="8.3333333333333339"/>
    <n v="100"/>
    <n v="1"/>
    <n v="8.3333333333333339"/>
    <n v="100"/>
    <x v="1"/>
    <x v="6"/>
    <s v="Material jardín y taller"/>
  </r>
  <r>
    <m/>
    <m/>
    <s v="Instalación energía solar"/>
    <n v="1"/>
    <n v="10000"/>
    <n v="120"/>
    <n v="83.333333333333329"/>
    <n v="1000"/>
    <n v="1"/>
    <n v="83.333333333333329"/>
    <n v="1000"/>
    <x v="1"/>
    <x v="6"/>
    <s v="Instalación energía solar"/>
  </r>
  <r>
    <s v="2ª vivienda"/>
    <s v="Obra"/>
    <s v="Baños"/>
    <n v="2"/>
    <n v="5000"/>
    <n v="300"/>
    <n v="33.333333333333336"/>
    <n v="400"/>
    <n v="1"/>
    <n v="33.333333333333336"/>
    <n v="400"/>
    <x v="2"/>
    <x v="1"/>
    <s v="Baños"/>
  </r>
  <r>
    <m/>
    <m/>
    <s v="Cocina"/>
    <n v="1"/>
    <n v="10000"/>
    <n v="300"/>
    <n v="33.333333333333336"/>
    <n v="400"/>
    <n v="1"/>
    <n v="33.333333333333336"/>
    <n v="400"/>
    <x v="2"/>
    <x v="1"/>
    <s v="Cocina"/>
  </r>
  <r>
    <m/>
    <m/>
    <s v="Pintura general"/>
    <n v="1"/>
    <n v="1000"/>
    <n v="150"/>
    <n v="6.666666666666667"/>
    <n v="80"/>
    <n v="1"/>
    <n v="6.666666666666667"/>
    <n v="80"/>
    <x v="2"/>
    <x v="1"/>
    <s v="Pintura general"/>
  </r>
  <r>
    <m/>
    <m/>
    <s v="Terraza, Jardín, Toldos"/>
    <n v="1"/>
    <n v="300"/>
    <n v="240"/>
    <n v="1.25"/>
    <n v="15"/>
    <n v="1"/>
    <n v="1.25"/>
    <n v="15"/>
    <x v="2"/>
    <x v="1"/>
    <s v="Terraza, Jardín, Toldos"/>
  </r>
  <r>
    <m/>
    <s v="Equipamiento"/>
    <s v="Caldera"/>
    <n v="1"/>
    <n v="1000"/>
    <n v="120"/>
    <n v="8.3333333333333339"/>
    <n v="100"/>
    <n v="1"/>
    <n v="8.3333333333333339"/>
    <n v="100"/>
    <x v="2"/>
    <x v="2"/>
    <s v="Caldera"/>
  </r>
  <r>
    <m/>
    <m/>
    <s v="Lavaplatos"/>
    <n v="0"/>
    <n v="400"/>
    <n v="120"/>
    <n v="0"/>
    <n v="0"/>
    <n v="1"/>
    <n v="0"/>
    <n v="0"/>
    <x v="2"/>
    <x v="2"/>
    <s v="Lavaplatos"/>
  </r>
  <r>
    <m/>
    <m/>
    <s v="Lavadora"/>
    <n v="1"/>
    <n v="400"/>
    <n v="120"/>
    <n v="3.3333333333333335"/>
    <n v="40"/>
    <n v="1"/>
    <n v="3.3333333333333335"/>
    <n v="40"/>
    <x v="2"/>
    <x v="2"/>
    <s v="Lavadora"/>
  </r>
  <r>
    <m/>
    <m/>
    <s v="Secadora"/>
    <n v="0"/>
    <n v="400"/>
    <n v="120"/>
    <n v="0"/>
    <n v="0"/>
    <n v="1"/>
    <n v="0"/>
    <n v="0"/>
    <x v="2"/>
    <x v="2"/>
    <s v="Secadora"/>
  </r>
  <r>
    <m/>
    <m/>
    <s v="Horno"/>
    <n v="1"/>
    <n v="600"/>
    <n v="120"/>
    <n v="5"/>
    <n v="60"/>
    <n v="1"/>
    <n v="5"/>
    <n v="60"/>
    <x v="2"/>
    <x v="2"/>
    <s v="Horno"/>
  </r>
  <r>
    <m/>
    <m/>
    <s v="Nevera"/>
    <n v="1"/>
    <n v="600"/>
    <n v="120"/>
    <n v="5"/>
    <n v="60"/>
    <n v="1"/>
    <n v="5"/>
    <n v="60"/>
    <x v="2"/>
    <x v="2"/>
    <s v="Nevera"/>
  </r>
  <r>
    <m/>
    <m/>
    <s v="Congelador"/>
    <n v="0"/>
    <n v="400"/>
    <n v="120"/>
    <n v="0"/>
    <n v="0"/>
    <n v="1"/>
    <n v="0"/>
    <n v="0"/>
    <x v="2"/>
    <x v="2"/>
    <s v="Congelador"/>
  </r>
  <r>
    <m/>
    <m/>
    <s v="Fuegos+campana"/>
    <n v="1"/>
    <n v="600"/>
    <n v="120"/>
    <n v="5"/>
    <n v="60"/>
    <n v="1"/>
    <n v="5"/>
    <n v="60"/>
    <x v="2"/>
    <x v="2"/>
    <s v="Fuegos+campana"/>
  </r>
  <r>
    <m/>
    <m/>
    <s v="Microondas"/>
    <n v="1"/>
    <n v="100"/>
    <n v="120"/>
    <n v="0.83333333333333337"/>
    <n v="10"/>
    <n v="1"/>
    <n v="0.83333333333333337"/>
    <n v="10"/>
    <x v="2"/>
    <x v="2"/>
    <s v="Microondas"/>
  </r>
  <r>
    <m/>
    <m/>
    <s v="Thermomix"/>
    <n v="0"/>
    <n v="1000"/>
    <n v="120"/>
    <n v="0"/>
    <n v="0"/>
    <n v="1"/>
    <n v="0"/>
    <n v="0"/>
    <x v="2"/>
    <x v="2"/>
    <s v="Thermomix"/>
  </r>
  <r>
    <m/>
    <s v="Mobiliario"/>
    <s v="Sofas"/>
    <n v="2"/>
    <n v="800"/>
    <n v="300"/>
    <n v="5.333333333333333"/>
    <n v="64"/>
    <n v="1"/>
    <n v="5.333333333333333"/>
    <n v="64"/>
    <x v="2"/>
    <x v="3"/>
    <s v="Sofas"/>
  </r>
  <r>
    <m/>
    <m/>
    <s v="Camas"/>
    <n v="4"/>
    <n v="300"/>
    <n v="240"/>
    <n v="5"/>
    <n v="60"/>
    <n v="1"/>
    <n v="5"/>
    <n v="60"/>
    <x v="2"/>
    <x v="3"/>
    <s v="Camas"/>
  </r>
  <r>
    <m/>
    <m/>
    <s v="Mesas y sillas (juego)"/>
    <n v="1"/>
    <n v="800"/>
    <n v="150"/>
    <n v="5.333333333333333"/>
    <n v="64"/>
    <n v="1"/>
    <n v="5.333333333333333"/>
    <n v="64"/>
    <x v="2"/>
    <x v="3"/>
    <s v="Mesas y sillas (juego)"/>
  </r>
  <r>
    <m/>
    <m/>
    <s v="Menaje y Ajuar"/>
    <n v="1"/>
    <n v="1000"/>
    <n v="60"/>
    <n v="16.666666666666668"/>
    <n v="200"/>
    <n v="1"/>
    <n v="16.666666666666668"/>
    <n v="200"/>
    <x v="2"/>
    <x v="3"/>
    <s v="Menaje y Ajuar"/>
  </r>
  <r>
    <m/>
    <s v="Hobbies"/>
    <s v="Instrumentos música"/>
    <n v="1"/>
    <n v="1000"/>
    <n v="240"/>
    <n v="4.166666666666667"/>
    <n v="50"/>
    <n v="1"/>
    <n v="4.166666666666667"/>
    <n v="50"/>
    <x v="2"/>
    <x v="4"/>
    <s v="Instrumentos música"/>
  </r>
  <r>
    <m/>
    <s v="Electrónica"/>
    <s v="TV"/>
    <n v="1"/>
    <n v="500"/>
    <n v="120"/>
    <n v="4.166666666666667"/>
    <n v="50"/>
    <n v="1"/>
    <n v="4.166666666666667"/>
    <n v="50"/>
    <x v="2"/>
    <x v="5"/>
    <s v="TV"/>
  </r>
  <r>
    <m/>
    <m/>
    <s v="Ordenadores"/>
    <n v="0"/>
    <n v="500"/>
    <n v="60"/>
    <n v="0"/>
    <n v="0"/>
    <n v="0.5"/>
    <n v="0"/>
    <n v="0"/>
    <x v="2"/>
    <x v="5"/>
    <s v="Ordenadores"/>
  </r>
  <r>
    <m/>
    <m/>
    <s v="Tabletas"/>
    <n v="0"/>
    <n v="350"/>
    <n v="60"/>
    <n v="0"/>
    <n v="0"/>
    <n v="0.5"/>
    <n v="0"/>
    <n v="0"/>
    <x v="2"/>
    <x v="5"/>
    <s v="Tabletas"/>
  </r>
  <r>
    <m/>
    <m/>
    <s v="Móviles"/>
    <n v="0"/>
    <n v="200"/>
    <n v="36"/>
    <n v="0"/>
    <n v="0"/>
    <n v="0.5"/>
    <n v="0"/>
    <n v="0"/>
    <x v="2"/>
    <x v="5"/>
    <s v="Móviles"/>
  </r>
  <r>
    <m/>
    <m/>
    <s v="Eq. Música"/>
    <n v="1"/>
    <n v="400"/>
    <n v="120"/>
    <n v="3.3333333333333335"/>
    <n v="40"/>
    <n v="1"/>
    <n v="3.3333333333333335"/>
    <n v="40"/>
    <x v="2"/>
    <x v="5"/>
    <s v="Eq. Música"/>
  </r>
  <r>
    <m/>
    <m/>
    <s v="SW"/>
    <n v="0"/>
    <m/>
    <n v="12"/>
    <n v="0"/>
    <n v="0"/>
    <n v="1"/>
    <n v="0"/>
    <n v="0"/>
    <x v="2"/>
    <x v="5"/>
    <s v="SW"/>
  </r>
  <r>
    <m/>
    <s v="Otros"/>
    <s v="Material jardín y taller"/>
    <n v="1"/>
    <n v="1000"/>
    <n v="120"/>
    <n v="8.3333333333333339"/>
    <n v="100"/>
    <n v="1"/>
    <n v="8.3333333333333339"/>
    <n v="100"/>
    <x v="2"/>
    <x v="6"/>
    <s v="Material jardín y taller"/>
  </r>
  <r>
    <m/>
    <m/>
    <s v="Instalación energía solar"/>
    <n v="1"/>
    <n v="5000"/>
    <n v="120"/>
    <n v="41.666666666666664"/>
    <n v="500"/>
    <n v="1"/>
    <n v="41.666666666666664"/>
    <n v="50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n v="1"/>
    <n v="0"/>
    <n v="0"/>
    <n v="1"/>
    <n v="0"/>
    <n v="0"/>
    <x v="2"/>
    <x v="6"/>
    <s v="Instalación energía solar"/>
  </r>
  <r>
    <m/>
    <m/>
    <m/>
    <m/>
    <m/>
    <m/>
    <m/>
    <m/>
    <m/>
    <m/>
    <m/>
    <x v="3"/>
    <x v="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Casa"/>
    <s v="Utilities"/>
    <s v="Agua"/>
    <n v="1"/>
    <n v="50"/>
    <n v="1"/>
    <n v="50"/>
    <n v="600"/>
    <n v="1"/>
    <n v="50"/>
    <n v="600"/>
    <x v="0"/>
    <x v="0"/>
    <x v="0"/>
  </r>
  <r>
    <m/>
    <m/>
    <s v="Luz"/>
    <n v="1"/>
    <n v="50"/>
    <n v="1"/>
    <n v="50"/>
    <n v="600"/>
    <n v="1"/>
    <n v="50"/>
    <n v="600"/>
    <x v="0"/>
    <x v="0"/>
    <x v="1"/>
  </r>
  <r>
    <m/>
    <m/>
    <s v="Gas (calefacción, agua caliente, fuegos)"/>
    <n v="1"/>
    <n v="1500"/>
    <n v="12"/>
    <n v="125"/>
    <n v="1500"/>
    <n v="1"/>
    <n v="125"/>
    <n v="1500"/>
    <x v="0"/>
    <x v="0"/>
    <x v="2"/>
  </r>
  <r>
    <m/>
    <m/>
    <s v="Teléfono Fijo+internet"/>
    <n v="1"/>
    <n v="50"/>
    <n v="1"/>
    <n v="50"/>
    <n v="600"/>
    <n v="1"/>
    <n v="50"/>
    <n v="600"/>
    <x v="0"/>
    <x v="0"/>
    <x v="3"/>
  </r>
  <r>
    <m/>
    <s v="Otros gastos"/>
    <s v="Comunidad"/>
    <n v="1"/>
    <n v="100"/>
    <n v="1"/>
    <n v="100"/>
    <n v="1200"/>
    <n v="1"/>
    <n v="100"/>
    <n v="1200"/>
    <x v="0"/>
    <x v="1"/>
    <x v="4"/>
  </r>
  <r>
    <m/>
    <m/>
    <s v="Ibi"/>
    <n v="1"/>
    <n v="400"/>
    <n v="12"/>
    <n v="33.333333333333336"/>
    <n v="400"/>
    <n v="1"/>
    <n v="33.333333333333336"/>
    <n v="400"/>
    <x v="0"/>
    <x v="1"/>
    <x v="5"/>
  </r>
  <r>
    <m/>
    <m/>
    <s v="Seguro"/>
    <n v="1"/>
    <n v="350"/>
    <n v="12"/>
    <n v="29.166666666666668"/>
    <n v="350"/>
    <n v="1"/>
    <n v="29.166666666666668"/>
    <n v="350"/>
    <x v="0"/>
    <x v="1"/>
    <x v="6"/>
  </r>
  <r>
    <m/>
    <m/>
    <s v="Vigilancia"/>
    <n v="1"/>
    <n v="50"/>
    <n v="1"/>
    <n v="50"/>
    <n v="600"/>
    <n v="1"/>
    <n v="50"/>
    <n v="600"/>
    <x v="0"/>
    <x v="1"/>
    <x v="7"/>
  </r>
  <r>
    <m/>
    <m/>
    <s v="Limpieza (incluye S.S.)"/>
    <n v="1"/>
    <n v="300"/>
    <n v="1"/>
    <n v="300"/>
    <n v="3600"/>
    <n v="1"/>
    <n v="300"/>
    <n v="3600"/>
    <x v="0"/>
    <x v="1"/>
    <x v="8"/>
  </r>
  <r>
    <m/>
    <m/>
    <s v="Mantenimiento y material brico"/>
    <n v="1"/>
    <n v="50"/>
    <n v="1"/>
    <n v="50"/>
    <n v="600"/>
    <n v="1"/>
    <n v="50"/>
    <n v="600"/>
    <x v="0"/>
    <x v="1"/>
    <x v="9"/>
  </r>
  <r>
    <s v="2ª vivienda"/>
    <s v="Utilities"/>
    <s v="Agua"/>
    <n v="1"/>
    <n v="25"/>
    <n v="1"/>
    <n v="25"/>
    <n v="300"/>
    <n v="1"/>
    <n v="25"/>
    <n v="300"/>
    <x v="1"/>
    <x v="0"/>
    <x v="0"/>
  </r>
  <r>
    <m/>
    <m/>
    <s v="Luz"/>
    <n v="1"/>
    <n v="25"/>
    <n v="1"/>
    <n v="25"/>
    <n v="300"/>
    <n v="1"/>
    <n v="25"/>
    <n v="300"/>
    <x v="1"/>
    <x v="0"/>
    <x v="1"/>
  </r>
  <r>
    <m/>
    <m/>
    <s v="Gas (calefacción, agua caliente, fuegos)"/>
    <n v="1"/>
    <n v="500"/>
    <n v="12"/>
    <n v="41.666666666666664"/>
    <n v="500"/>
    <n v="1"/>
    <n v="41.666666666666664"/>
    <n v="500"/>
    <x v="1"/>
    <x v="0"/>
    <x v="2"/>
  </r>
  <r>
    <m/>
    <m/>
    <s v="Teléfono Fijo+internet"/>
    <n v="1"/>
    <n v="40"/>
    <n v="1"/>
    <n v="40"/>
    <n v="480"/>
    <n v="1"/>
    <n v="40"/>
    <n v="480"/>
    <x v="1"/>
    <x v="0"/>
    <x v="3"/>
  </r>
  <r>
    <m/>
    <s v="Otros gastos"/>
    <s v="Comunidad"/>
    <n v="1"/>
    <n v="50"/>
    <n v="1"/>
    <n v="50"/>
    <n v="600"/>
    <n v="1"/>
    <n v="50"/>
    <n v="600"/>
    <x v="1"/>
    <x v="1"/>
    <x v="4"/>
  </r>
  <r>
    <m/>
    <m/>
    <s v="Ibi"/>
    <n v="1"/>
    <n v="300"/>
    <n v="12"/>
    <n v="25"/>
    <n v="300"/>
    <n v="1"/>
    <n v="25"/>
    <n v="300"/>
    <x v="1"/>
    <x v="1"/>
    <x v="5"/>
  </r>
  <r>
    <m/>
    <m/>
    <s v="Seguro"/>
    <n v="1"/>
    <n v="250"/>
    <n v="12"/>
    <n v="20.833333333333332"/>
    <n v="250"/>
    <n v="1"/>
    <n v="20.833333333333332"/>
    <n v="250"/>
    <x v="1"/>
    <x v="1"/>
    <x v="6"/>
  </r>
  <r>
    <m/>
    <m/>
    <s v="Vigilancia"/>
    <n v="1"/>
    <n v="50"/>
    <n v="1"/>
    <n v="50"/>
    <n v="600"/>
    <n v="1"/>
    <n v="50"/>
    <n v="600"/>
    <x v="1"/>
    <x v="1"/>
    <x v="7"/>
  </r>
  <r>
    <m/>
    <m/>
    <s v="Limpieza (incluye S.S.)"/>
    <n v="1"/>
    <n v="200"/>
    <n v="1"/>
    <n v="200"/>
    <n v="2400"/>
    <n v="1"/>
    <n v="200"/>
    <n v="2400"/>
    <x v="1"/>
    <x v="1"/>
    <x v="8"/>
  </r>
  <r>
    <m/>
    <m/>
    <s v="Mantenimiento y material brico"/>
    <n v="1"/>
    <n v="25"/>
    <n v="1"/>
    <n v="25"/>
    <n v="300"/>
    <n v="1"/>
    <n v="25"/>
    <n v="300"/>
    <x v="1"/>
    <x v="1"/>
    <x v="9"/>
  </r>
  <r>
    <s v="Comunicaciones"/>
    <m/>
    <s v="Móviles"/>
    <n v="4"/>
    <n v="10"/>
    <n v="1"/>
    <n v="40"/>
    <n v="480"/>
    <n v="0.5"/>
    <n v="20"/>
    <n v="240"/>
    <x v="2"/>
    <x v="2"/>
    <x v="10"/>
  </r>
  <r>
    <s v="Supermercado"/>
    <s v="Comida"/>
    <s v="Comida habitual (incluye mascotas)"/>
    <n v="1"/>
    <n v="600"/>
    <n v="1"/>
    <n v="600"/>
    <n v="7200"/>
    <n v="0.6"/>
    <n v="360"/>
    <n v="4320"/>
    <x v="3"/>
    <x v="3"/>
    <x v="11"/>
  </r>
  <r>
    <m/>
    <m/>
    <s v="Comida en el trabajo, de L a J"/>
    <n v="1"/>
    <n v="160"/>
    <n v="1"/>
    <n v="160"/>
    <n v="1920"/>
    <n v="0"/>
    <n v="0"/>
    <n v="0"/>
    <x v="2"/>
    <x v="2"/>
    <x v="12"/>
  </r>
  <r>
    <m/>
    <s v="Varios"/>
    <s v="Droguería, material limpieza, etc"/>
    <n v="1"/>
    <n v="50"/>
    <n v="1"/>
    <n v="50"/>
    <n v="600"/>
    <n v="0.6"/>
    <n v="30"/>
    <n v="360"/>
    <x v="3"/>
    <x v="4"/>
    <x v="13"/>
  </r>
  <r>
    <s v="Ropa y Calzado"/>
    <m/>
    <m/>
    <n v="4"/>
    <n v="300"/>
    <n v="12"/>
    <n v="100"/>
    <n v="1200"/>
    <n v="0.5"/>
    <n v="50"/>
    <n v="600"/>
    <x v="4"/>
    <x v="2"/>
    <x v="14"/>
  </r>
  <r>
    <s v="Transporte"/>
    <s v="Público"/>
    <s v="Tickets, Taxi, Abono Transporte (bus, metro,etc)"/>
    <n v="2"/>
    <n v="20"/>
    <n v="1"/>
    <n v="40"/>
    <n v="480"/>
    <n v="0"/>
    <n v="0"/>
    <n v="0"/>
    <x v="5"/>
    <x v="5"/>
    <x v="15"/>
  </r>
  <r>
    <m/>
    <s v="Coches"/>
    <s v="Impuesto Circulación"/>
    <n v="2"/>
    <n v="100"/>
    <n v="12"/>
    <n v="16.666666666666668"/>
    <n v="200"/>
    <n v="0.5"/>
    <n v="8.3333333333333339"/>
    <n v="100"/>
    <x v="5"/>
    <x v="6"/>
    <x v="16"/>
  </r>
  <r>
    <m/>
    <m/>
    <s v="ITV"/>
    <n v="2"/>
    <n v="50"/>
    <n v="24"/>
    <n v="4.166666666666667"/>
    <n v="50"/>
    <n v="0.5"/>
    <n v="2.0833333333333335"/>
    <n v="25"/>
    <x v="5"/>
    <x v="6"/>
    <x v="17"/>
  </r>
  <r>
    <m/>
    <m/>
    <s v="Garage"/>
    <n v="1"/>
    <n v="50"/>
    <n v="1"/>
    <n v="50"/>
    <n v="600"/>
    <n v="1"/>
    <n v="50"/>
    <n v="600"/>
    <x v="5"/>
    <x v="6"/>
    <x v="18"/>
  </r>
  <r>
    <m/>
    <m/>
    <s v="Gasolina, parking, autopistas"/>
    <n v="2"/>
    <n v="2000"/>
    <n v="12"/>
    <n v="333.33333333333331"/>
    <n v="4000"/>
    <n v="0.5"/>
    <n v="166.66666666666666"/>
    <n v="2000"/>
    <x v="5"/>
    <x v="6"/>
    <x v="19"/>
  </r>
  <r>
    <m/>
    <m/>
    <s v="Revisión Anual"/>
    <n v="2"/>
    <n v="150"/>
    <n v="12"/>
    <n v="25"/>
    <n v="300"/>
    <n v="0.5"/>
    <n v="12.5"/>
    <n v="150"/>
    <x v="5"/>
    <x v="6"/>
    <x v="20"/>
  </r>
  <r>
    <m/>
    <m/>
    <s v="Recambios: ruedas, pastillas, discos,…"/>
    <n v="2"/>
    <n v="500"/>
    <n v="48"/>
    <n v="20.833333333333332"/>
    <n v="250"/>
    <n v="0.5"/>
    <n v="10.416666666666666"/>
    <n v="125"/>
    <x v="5"/>
    <x v="6"/>
    <x v="21"/>
  </r>
  <r>
    <m/>
    <m/>
    <s v="Taller, averías"/>
    <n v="2"/>
    <n v="200"/>
    <n v="12"/>
    <n v="33.333333333333336"/>
    <n v="400"/>
    <n v="0.5"/>
    <n v="16.666666666666668"/>
    <n v="200"/>
    <x v="5"/>
    <x v="6"/>
    <x v="22"/>
  </r>
  <r>
    <m/>
    <m/>
    <s v="Seguro coche"/>
    <n v="2"/>
    <n v="400"/>
    <n v="12"/>
    <n v="66.666666666666671"/>
    <n v="800"/>
    <n v="0.5"/>
    <n v="33.333333333333336"/>
    <n v="400"/>
    <x v="5"/>
    <x v="6"/>
    <x v="23"/>
  </r>
  <r>
    <s v="Salud"/>
    <m/>
    <s v="Seguro médico"/>
    <n v="4"/>
    <n v="60"/>
    <n v="1"/>
    <n v="240"/>
    <n v="2880"/>
    <n v="1"/>
    <n v="240"/>
    <n v="2880"/>
    <x v="6"/>
    <x v="2"/>
    <x v="24"/>
  </r>
  <r>
    <m/>
    <m/>
    <s v="Otros médicos (incluye dentista)"/>
    <n v="4"/>
    <n v="100"/>
    <n v="12"/>
    <n v="33.333333333333336"/>
    <n v="400"/>
    <n v="1"/>
    <n v="33.333333333333336"/>
    <n v="400"/>
    <x v="6"/>
    <x v="2"/>
    <x v="25"/>
  </r>
  <r>
    <m/>
    <m/>
    <s v="Farmacia"/>
    <n v="1"/>
    <n v="50"/>
    <n v="1"/>
    <n v="50"/>
    <n v="600"/>
    <n v="1"/>
    <n v="50"/>
    <n v="600"/>
    <x v="6"/>
    <x v="2"/>
    <x v="26"/>
  </r>
  <r>
    <m/>
    <m/>
    <s v="Gafa, Lentillas, audímetros"/>
    <n v="4"/>
    <n v="150"/>
    <n v="12"/>
    <n v="50"/>
    <n v="600"/>
    <n v="0.75"/>
    <n v="37.5"/>
    <n v="450"/>
    <x v="6"/>
    <x v="2"/>
    <x v="27"/>
  </r>
  <r>
    <m/>
    <m/>
    <s v="Veterinario"/>
    <n v="1"/>
    <n v="25"/>
    <n v="1"/>
    <n v="25"/>
    <n v="300"/>
    <n v="1"/>
    <n v="25"/>
    <n v="300"/>
    <x v="6"/>
    <x v="2"/>
    <x v="28"/>
  </r>
  <r>
    <s v="Deporte"/>
    <m/>
    <s v="Gimnasio, clases hobbies (artes, deporte)"/>
    <n v="4"/>
    <n v="75"/>
    <n v="1"/>
    <n v="300"/>
    <n v="3600"/>
    <n v="0.5"/>
    <n v="150"/>
    <n v="1800"/>
    <x v="7"/>
    <x v="2"/>
    <x v="29"/>
  </r>
  <r>
    <s v="Estudios"/>
    <m/>
    <s v="Estudios"/>
    <n v="2"/>
    <n v="200"/>
    <n v="1.2"/>
    <n v="333.33333333333337"/>
    <n v="4000.0000000000005"/>
    <n v="0"/>
    <n v="0"/>
    <n v="0"/>
    <x v="8"/>
    <x v="2"/>
    <x v="30"/>
  </r>
  <r>
    <m/>
    <m/>
    <s v="Actividades Curso"/>
    <n v="2"/>
    <n v="400"/>
    <n v="24"/>
    <n v="33.333333333333336"/>
    <n v="400"/>
    <n v="0"/>
    <n v="0"/>
    <n v="0"/>
    <x v="8"/>
    <x v="2"/>
    <x v="31"/>
  </r>
  <r>
    <m/>
    <m/>
    <s v="Extraescolares"/>
    <n v="2"/>
    <n v="50"/>
    <n v="1.2"/>
    <n v="83.333333333333343"/>
    <n v="1000.0000000000001"/>
    <n v="0.5"/>
    <n v="41.666666666666671"/>
    <n v="500.00000000000006"/>
    <x v="8"/>
    <x v="2"/>
    <x v="32"/>
  </r>
  <r>
    <m/>
    <m/>
    <s v="Libros, uniformes y equipamiento escolar"/>
    <n v="2"/>
    <n v="400"/>
    <n v="12"/>
    <n v="66.666666666666671"/>
    <n v="800"/>
    <n v="0"/>
    <n v="0"/>
    <n v="0"/>
    <x v="8"/>
    <x v="2"/>
    <x v="33"/>
  </r>
  <r>
    <s v="Ocio y Otros"/>
    <m/>
    <s v="Lectura, video (p.e. netflix), musica(p.e. spotify)"/>
    <n v="1"/>
    <n v="25"/>
    <n v="1"/>
    <n v="25"/>
    <n v="300"/>
    <n v="1"/>
    <n v="25"/>
    <n v="300"/>
    <x v="9"/>
    <x v="2"/>
    <x v="34"/>
  </r>
  <r>
    <m/>
    <m/>
    <s v="Salidas semanales, cafés,…"/>
    <n v="1"/>
    <n v="250"/>
    <n v="1"/>
    <n v="250"/>
    <n v="3000"/>
    <n v="1"/>
    <n v="250"/>
    <n v="3000"/>
    <x v="9"/>
    <x v="2"/>
    <x v="35"/>
  </r>
  <r>
    <m/>
    <m/>
    <s v="Pagas niños"/>
    <n v="2"/>
    <n v="25"/>
    <n v="1"/>
    <n v="50"/>
    <n v="600"/>
    <n v="0"/>
    <n v="0"/>
    <n v="0"/>
    <x v="9"/>
    <x v="2"/>
    <x v="36"/>
  </r>
  <r>
    <m/>
    <m/>
    <s v="Viajes de placer"/>
    <n v="1"/>
    <n v="1500"/>
    <n v="24"/>
    <n v="62.5"/>
    <n v="750"/>
    <n v="1"/>
    <n v="62.5"/>
    <n v="750"/>
    <x v="9"/>
    <x v="2"/>
    <x v="37"/>
  </r>
  <r>
    <m/>
    <m/>
    <s v="Vacaciones (incluye gastos asociados: resturantes, hamacas,…)"/>
    <n v="1"/>
    <n v="2000"/>
    <n v="12"/>
    <n v="166.66666666666666"/>
    <n v="2000"/>
    <n v="0.75"/>
    <n v="125"/>
    <n v="1500"/>
    <x v="9"/>
    <x v="2"/>
    <x v="38"/>
  </r>
  <r>
    <m/>
    <m/>
    <s v="Regalos"/>
    <n v="1"/>
    <n v="1000"/>
    <n v="12"/>
    <n v="83.333333333333329"/>
    <n v="1000"/>
    <n v="1"/>
    <n v="83.333333333333329"/>
    <n v="1000"/>
    <x v="9"/>
    <x v="2"/>
    <x v="39"/>
  </r>
  <r>
    <s v="Otros"/>
    <m/>
    <s v="Otros extra no contemplados"/>
    <n v="1"/>
    <n v="100"/>
    <n v="1"/>
    <n v="100"/>
    <n v="1200"/>
    <n v="1"/>
    <n v="100"/>
    <n v="1200"/>
    <x v="10"/>
    <x v="2"/>
    <x v="40"/>
  </r>
  <r>
    <m/>
    <m/>
    <s v="Dinero de Bolsillo"/>
    <n v="1"/>
    <n v="50"/>
    <n v="1"/>
    <n v="50"/>
    <n v="600"/>
    <n v="1"/>
    <n v="50"/>
    <n v="600"/>
    <x v="10"/>
    <x v="2"/>
    <x v="41"/>
  </r>
  <r>
    <s v="Ahorro y previsión"/>
    <m/>
    <s v="Plan de Pensiones"/>
    <n v="1"/>
    <n v="1000"/>
    <n v="12"/>
    <n v="83.333333333333329"/>
    <n v="1000"/>
    <n v="0"/>
    <n v="0"/>
    <n v="0"/>
    <x v="11"/>
    <x v="2"/>
    <x v="42"/>
  </r>
  <r>
    <s v="Otros gastos"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s v="gasto"/>
    <n v="1"/>
    <m/>
    <n v="1"/>
    <n v="0"/>
    <n v="0"/>
    <n v="1"/>
    <n v="0"/>
    <n v="0"/>
    <x v="12"/>
    <x v="2"/>
    <x v="43"/>
  </r>
  <r>
    <m/>
    <m/>
    <m/>
    <m/>
    <m/>
    <m/>
    <m/>
    <m/>
    <m/>
    <m/>
    <m/>
    <x v="13"/>
    <x v="7"/>
    <x v="4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n v="0.8"/>
    <n v="1"/>
    <n v="24.333333333333336"/>
  </r>
  <r>
    <x v="0"/>
    <x v="1"/>
    <n v="1"/>
    <n v="10"/>
    <n v="3.041666666666667"/>
  </r>
  <r>
    <x v="0"/>
    <x v="2"/>
    <n v="0.5"/>
    <n v="2"/>
    <n v="7.604166666666667"/>
  </r>
  <r>
    <x v="0"/>
    <x v="3"/>
    <n v="2"/>
    <n v="4"/>
    <n v="15.208333333333334"/>
  </r>
  <r>
    <x v="0"/>
    <x v="4"/>
    <n v="1"/>
    <n v="7"/>
    <n v="4.3452380952380958"/>
  </r>
  <r>
    <x v="0"/>
    <x v="5"/>
    <n v="3"/>
    <n v="7"/>
    <n v="13.035714285714288"/>
  </r>
  <r>
    <x v="0"/>
    <x v="6"/>
    <n v="2"/>
    <n v="7"/>
    <n v="8.6904761904761916"/>
  </r>
  <r>
    <x v="0"/>
    <x v="7"/>
    <n v="1"/>
    <n v="14"/>
    <n v="2.1726190476190479"/>
  </r>
  <r>
    <x v="0"/>
    <x v="8"/>
    <n v="3"/>
    <n v="7"/>
    <n v="13.035714285714288"/>
  </r>
  <r>
    <x v="0"/>
    <x v="9"/>
    <n v="5"/>
    <n v="30"/>
    <n v="5.0694444444444446"/>
  </r>
  <r>
    <x v="1"/>
    <x v="10"/>
    <n v="14"/>
    <n v="7"/>
    <n v="60.833333333333343"/>
  </r>
  <r>
    <x v="1"/>
    <x v="11"/>
    <n v="10"/>
    <n v="7"/>
    <n v="43.452380952380956"/>
  </r>
  <r>
    <x v="1"/>
    <x v="12"/>
    <n v="1"/>
    <n v="7"/>
    <n v="4.3452380952380958"/>
  </r>
  <r>
    <x v="1"/>
    <x v="13"/>
    <n v="2"/>
    <n v="7"/>
    <n v="8.6904761904761916"/>
  </r>
  <r>
    <x v="1"/>
    <x v="4"/>
    <n v="1"/>
    <n v="4"/>
    <n v="7.604166666666667"/>
  </r>
  <r>
    <x v="1"/>
    <x v="14"/>
    <n v="14"/>
    <n v="7"/>
    <n v="60.833333333333343"/>
  </r>
  <r>
    <x v="1"/>
    <x v="15"/>
    <n v="10"/>
    <n v="30"/>
    <n v="10.138888888888889"/>
  </r>
  <r>
    <x v="1"/>
    <x v="16"/>
    <n v="5"/>
    <n v="3"/>
    <n v="50.694444444444443"/>
  </r>
  <r>
    <x v="1"/>
    <x v="17"/>
    <n v="5"/>
    <n v="7"/>
    <n v="21.726190476190478"/>
  </r>
  <r>
    <x v="2"/>
    <x v="18"/>
    <n v="3"/>
    <n v="3"/>
    <n v="30.416666666666668"/>
  </r>
  <r>
    <x v="2"/>
    <x v="19"/>
    <n v="8"/>
    <n v="7"/>
    <n v="34.761904761904766"/>
  </r>
  <r>
    <x v="2"/>
    <x v="16"/>
    <n v="5"/>
    <n v="7"/>
    <n v="21.726190476190478"/>
  </r>
  <r>
    <x v="2"/>
    <x v="20"/>
    <n v="12"/>
    <n v="7"/>
    <n v="52.142857142857153"/>
  </r>
  <r>
    <x v="3"/>
    <x v="2"/>
    <n v="0.5"/>
    <n v="1"/>
    <n v="15.208333333333334"/>
  </r>
  <r>
    <x v="3"/>
    <x v="21"/>
    <n v="3"/>
    <n v="4"/>
    <n v="22.8125"/>
  </r>
  <r>
    <x v="3"/>
    <x v="22"/>
    <n v="5"/>
    <n v="4"/>
    <n v="38.020833333333336"/>
  </r>
  <r>
    <x v="3"/>
    <x v="23"/>
    <n v="4"/>
    <n v="4"/>
    <n v="30.416666666666668"/>
  </r>
  <r>
    <x v="3"/>
    <x v="24"/>
    <n v="2"/>
    <n v="4"/>
    <n v="15.208333333333334"/>
  </r>
  <r>
    <x v="3"/>
    <x v="25"/>
    <n v="2"/>
    <n v="7"/>
    <n v="8.6904761904761916"/>
  </r>
  <r>
    <x v="4"/>
    <x v="26"/>
    <n v="6"/>
    <n v="7"/>
    <n v="26.071428571428577"/>
  </r>
  <r>
    <x v="4"/>
    <x v="27"/>
    <n v="15"/>
    <n v="90"/>
    <n v="5.0694444444444446"/>
  </r>
  <r>
    <x v="4"/>
    <x v="28"/>
    <n v="1"/>
    <n v="3"/>
    <n v="10.138888888888889"/>
  </r>
  <r>
    <x v="4"/>
    <x v="29"/>
    <n v="2"/>
    <n v="3"/>
    <n v="20.277777777777779"/>
  </r>
  <r>
    <x v="5"/>
    <x v="30"/>
    <n v="15"/>
    <n v="31"/>
    <n v="14.717741935483872"/>
  </r>
  <r>
    <x v="6"/>
    <x v="31"/>
    <m/>
    <n v="1"/>
    <n v="0"/>
  </r>
  <r>
    <x v="6"/>
    <x v="31"/>
    <m/>
    <n v="1"/>
    <n v="0"/>
  </r>
  <r>
    <x v="6"/>
    <x v="31"/>
    <m/>
    <n v="1"/>
    <n v="0"/>
  </r>
  <r>
    <x v="6"/>
    <x v="31"/>
    <m/>
    <n v="1"/>
    <n v="0"/>
  </r>
  <r>
    <x v="6"/>
    <x v="31"/>
    <m/>
    <n v="1"/>
    <n v="0"/>
  </r>
  <r>
    <x v="6"/>
    <x v="3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91E303-79CA-4C35-9D2E-E7AC7E224530}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E23" firstHeaderRow="1" firstDataRow="2" firstDataCol="3"/>
  <pivotFields count="1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Row" compact="0" outline="0" showAll="0" sortType="descending">
      <items count="16">
        <item x="1"/>
        <item sd="0" x="11"/>
        <item x="0"/>
        <item sd="0" x="2"/>
        <item sd="0" x="7"/>
        <item sd="0" x="8"/>
        <item sd="0" x="9"/>
        <item sd="0" x="10"/>
        <item sd="0" x="12"/>
        <item sd="0" x="4"/>
        <item sd="0" x="6"/>
        <item sd="0" x="3"/>
        <item sd="0" x="5"/>
        <item m="1" x="14"/>
        <item sd="0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9">
        <item sd="0" x="2"/>
        <item sd="0" x="6"/>
        <item sd="0" x="3"/>
        <item sd="0" x="1"/>
        <item sd="0" x="5"/>
        <item sd="0" x="0"/>
        <item sd="0" x="4"/>
        <item sd="0" x="7"/>
        <item t="default" sd="0"/>
      </items>
    </pivotField>
    <pivotField axis="axisRow" compact="0" outline="0" showAll="0">
      <items count="46">
        <item x="14"/>
        <item x="31"/>
        <item x="0"/>
        <item x="4"/>
        <item x="13"/>
        <item x="30"/>
        <item x="32"/>
        <item x="26"/>
        <item x="2"/>
        <item x="19"/>
        <item x="43"/>
        <item x="29"/>
        <item x="5"/>
        <item x="16"/>
        <item x="17"/>
        <item x="34"/>
        <item x="33"/>
        <item x="8"/>
        <item x="1"/>
        <item x="9"/>
        <item x="10"/>
        <item x="40"/>
        <item x="36"/>
        <item x="21"/>
        <item x="39"/>
        <item x="20"/>
        <item x="35"/>
        <item x="6"/>
        <item x="23"/>
        <item x="22"/>
        <item x="3"/>
        <item x="15"/>
        <item x="38"/>
        <item x="28"/>
        <item x="37"/>
        <item x="7"/>
        <item x="44"/>
        <item x="27"/>
        <item x="24"/>
        <item x="25"/>
        <item x="18"/>
        <item x="41"/>
        <item x="42"/>
        <item x="11"/>
        <item x="12"/>
        <item t="default"/>
      </items>
    </pivotField>
  </pivotFields>
  <rowFields count="3">
    <field x="11"/>
    <field x="12"/>
    <field x="13"/>
  </rowFields>
  <rowItems count="19">
    <i>
      <x v="2"/>
      <x v="3"/>
    </i>
    <i r="1">
      <x v="5"/>
    </i>
    <i t="default">
      <x v="2"/>
    </i>
    <i>
      <x v="11"/>
    </i>
    <i>
      <x v="6"/>
    </i>
    <i>
      <x v="12"/>
    </i>
    <i>
      <x v="5"/>
    </i>
    <i>
      <x/>
      <x v="3"/>
    </i>
    <i r="1">
      <x v="5"/>
    </i>
    <i t="default">
      <x/>
    </i>
    <i>
      <x v="10"/>
    </i>
    <i>
      <x v="4"/>
    </i>
    <i>
      <x v="3"/>
    </i>
    <i>
      <x v="7"/>
    </i>
    <i>
      <x v="9"/>
    </i>
    <i>
      <x v="1"/>
    </i>
    <i>
      <x v="14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Mensual" fld="6" baseField="0" baseItem="0" numFmtId="3"/>
    <dataField name="Suma de Mensual2" fld="9" baseField="0" baseItem="0" numFmtId="3"/>
  </dataFields>
  <formats count="14"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11" type="button" dataOnly="0" labelOnly="1" outline="0" axis="axisRow" fieldPosition="0"/>
    </format>
    <format dxfId="55">
      <pivotArea field="12" type="button" dataOnly="0" labelOnly="1" outline="0" axis="axisRow" fieldPosition="1"/>
    </format>
    <format dxfId="54">
      <pivotArea field="13" type="button" dataOnly="0" labelOnly="1" outline="0" axis="axisRow" fieldPosition="2"/>
    </format>
    <format dxfId="53">
      <pivotArea dataOnly="0" labelOnly="1" outline="0" fieldPosition="0">
        <references count="1">
          <reference field="11" count="0"/>
        </references>
      </pivotArea>
    </format>
    <format dxfId="52">
      <pivotArea dataOnly="0" labelOnly="1" outline="0" fieldPosition="0">
        <references count="1">
          <reference field="11" count="2" defaultSubtotal="1">
            <x v="0"/>
            <x v="2"/>
          </reference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2">
          <reference field="11" count="1" selected="0">
            <x v="0"/>
          </reference>
          <reference field="12" count="2">
            <x v="3"/>
            <x v="5"/>
          </reference>
        </references>
      </pivotArea>
    </format>
    <format dxfId="49">
      <pivotArea dataOnly="0" labelOnly="1" outline="0" fieldPosition="0">
        <references count="2">
          <reference field="11" count="1" selected="0">
            <x v="2"/>
          </reference>
          <reference field="12" count="2">
            <x v="3"/>
            <x v="5"/>
          </reference>
        </references>
      </pivotArea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3BF2C5-FF15-4A3C-A848-4C7B276D2365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D22" firstHeaderRow="1" firstDataRow="2" firstDataCol="2"/>
  <pivotFields count="1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Row" compact="0" outline="0" showAll="0" sortType="descending">
      <items count="5">
        <item x="2"/>
        <item x="1"/>
        <item x="0"/>
        <item sd="0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>
      <items count="9">
        <item x="0"/>
        <item x="5"/>
        <item x="2"/>
        <item x="4"/>
        <item x="3"/>
        <item x="1"/>
        <item x="6"/>
        <item x="7"/>
        <item t="default"/>
      </items>
    </pivotField>
    <pivotField compact="0" outline="0" showAll="0"/>
  </pivotFields>
  <rowFields count="2">
    <field x="11"/>
    <field x="12"/>
  </rowFields>
  <rowItems count="18">
    <i>
      <x v="1"/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t="default">
      <x v="2"/>
    </i>
    <i>
      <x/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Mensual" fld="6" baseField="0" baseItem="0" numFmtId="3"/>
    <dataField name="Suma de Mensual2" fld="9" baseField="0" baseItem="0" numFmtId="3"/>
  </dataField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3B5078-EEFA-4E12-BFC9-AF33533F245D}" name="TablaDinámica1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O1:P8" firstHeaderRow="1" firstDataRow="1" firstDataCol="1"/>
  <pivotFields count="5">
    <pivotField axis="axisRow" showAll="0">
      <items count="8">
        <item x="4"/>
        <item x="2"/>
        <item x="1"/>
        <item x="0"/>
        <item x="3"/>
        <item x="6"/>
        <item h="1" x="5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Coste mes" fld="4" baseField="0" baseItem="0" numFmtId="4"/>
  </dataFields>
  <formats count="6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3676F9-9E1B-4551-BEA6-28009BDE8558}" name="TablaDinámica2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1:M33" firstHeaderRow="1" firstDataRow="2" firstDataCol="1"/>
  <pivotFields count="5">
    <pivotField axis="axisCol" showAll="0">
      <items count="8">
        <item x="0"/>
        <item x="4"/>
        <item x="1"/>
        <item x="3"/>
        <item x="2"/>
        <item h="1" x="6"/>
        <item h="1" x="5"/>
        <item t="default"/>
      </items>
    </pivotField>
    <pivotField axis="axisRow" showAll="0" sortType="descending">
      <items count="36">
        <item x="30"/>
        <item x="28"/>
        <item x="27"/>
        <item x="1"/>
        <item x="8"/>
        <item m="1" x="33"/>
        <item x="3"/>
        <item x="23"/>
        <item x="15"/>
        <item x="18"/>
        <item x="22"/>
        <item x="5"/>
        <item x="29"/>
        <item x="0"/>
        <item x="6"/>
        <item x="7"/>
        <item x="2"/>
        <item x="24"/>
        <item x="14"/>
        <item x="19"/>
        <item x="21"/>
        <item x="26"/>
        <item m="1" x="32"/>
        <item x="9"/>
        <item x="4"/>
        <item x="16"/>
        <item x="31"/>
        <item x="12"/>
        <item x="13"/>
        <item x="17"/>
        <item m="1" x="34"/>
        <item x="25"/>
        <item x="20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</pivotFields>
  <rowFields count="1">
    <field x="1"/>
  </rowFields>
  <rowItems count="31">
    <i>
      <x v="25"/>
    </i>
    <i>
      <x v="33"/>
    </i>
    <i>
      <x v="18"/>
    </i>
    <i>
      <x v="32"/>
    </i>
    <i>
      <x v="34"/>
    </i>
    <i>
      <x v="10"/>
    </i>
    <i>
      <x v="19"/>
    </i>
    <i>
      <x v="7"/>
    </i>
    <i>
      <x v="9"/>
    </i>
    <i>
      <x v="21"/>
    </i>
    <i>
      <x v="13"/>
    </i>
    <i>
      <x v="20"/>
    </i>
    <i>
      <x v="16"/>
    </i>
    <i>
      <x v="29"/>
    </i>
    <i>
      <x v="12"/>
    </i>
    <i>
      <x v="17"/>
    </i>
    <i>
      <x v="6"/>
    </i>
    <i>
      <x v="11"/>
    </i>
    <i>
      <x v="4"/>
    </i>
    <i>
      <x v="24"/>
    </i>
    <i>
      <x v="1"/>
    </i>
    <i>
      <x v="8"/>
    </i>
    <i>
      <x v="14"/>
    </i>
    <i>
      <x v="31"/>
    </i>
    <i>
      <x v="28"/>
    </i>
    <i>
      <x v="23"/>
    </i>
    <i>
      <x v="2"/>
    </i>
    <i>
      <x v="27"/>
    </i>
    <i>
      <x v="3"/>
    </i>
    <i>
      <x v="15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oste mes" fld="4" baseField="0" baseItem="0" numFmtId="4"/>
  </dataFields>
  <formats count="1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0" type="button" dataOnly="0" labelOnly="1" outline="0" axis="axisCol" fieldPosition="0"/>
    </format>
    <format dxfId="37">
      <pivotArea type="topRight" dataOnly="0" labelOnly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2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7"/>
            <x v="28"/>
            <x v="29"/>
            <x v="31"/>
            <x v="32"/>
          </reference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45C6-4240-4297-9C6A-0E9870A8DD0A}">
  <sheetPr>
    <tabColor theme="8" tint="0.39997558519241921"/>
    <pageSetUpPr fitToPage="1"/>
  </sheetPr>
  <dimension ref="A1:O72"/>
  <sheetViews>
    <sheetView tabSelected="1" workbookViewId="0">
      <pane xSplit="4" ySplit="1" topLeftCell="E2" activePane="bottomRight" state="frozen"/>
      <selection pane="topRight" activeCell="F1" sqref="F1"/>
      <selection pane="bottomLeft" activeCell="A3" sqref="A3"/>
      <selection pane="bottomRight" activeCell="A2" sqref="A2"/>
    </sheetView>
  </sheetViews>
  <sheetFormatPr baseColWidth="10" defaultRowHeight="12.75" x14ac:dyDescent="0.2"/>
  <cols>
    <col min="1" max="1" width="13.42578125" style="3" bestFit="1" customWidth="1"/>
    <col min="2" max="2" width="10.7109375" style="3" bestFit="1" customWidth="1"/>
    <col min="3" max="3" width="52.140625" style="4" bestFit="1" customWidth="1"/>
    <col min="4" max="4" width="7.85546875" style="30" bestFit="1" customWidth="1"/>
    <col min="5" max="5" width="7.42578125" style="17" bestFit="1" customWidth="1"/>
    <col min="6" max="6" width="10.5703125" style="5" bestFit="1" customWidth="1"/>
    <col min="7" max="7" width="7.5703125" style="16" bestFit="1" customWidth="1"/>
    <col min="8" max="8" width="6.42578125" style="33" bestFit="1" customWidth="1"/>
    <col min="9" max="9" width="13.42578125" style="4" bestFit="1" customWidth="1"/>
    <col min="10" max="10" width="7.5703125" style="4" bestFit="1" customWidth="1"/>
    <col min="11" max="11" width="6.42578125" style="6" bestFit="1" customWidth="1"/>
    <col min="12" max="13" width="0.140625" style="5" customWidth="1"/>
    <col min="14" max="14" width="0.140625" style="21" customWidth="1"/>
    <col min="15" max="15" width="1.42578125" style="4" bestFit="1" customWidth="1"/>
    <col min="16" max="16384" width="11.42578125" style="4"/>
  </cols>
  <sheetData>
    <row r="1" spans="1:15" s="13" customFormat="1" ht="26.25" thickBot="1" x14ac:dyDescent="0.25">
      <c r="A1" s="8" t="s">
        <v>0</v>
      </c>
      <c r="B1" s="8" t="s">
        <v>1</v>
      </c>
      <c r="C1" s="8" t="s">
        <v>96</v>
      </c>
      <c r="D1" s="31" t="s">
        <v>20</v>
      </c>
      <c r="E1" s="7" t="s">
        <v>3</v>
      </c>
      <c r="F1" s="10" t="s">
        <v>56</v>
      </c>
      <c r="G1" s="11" t="s">
        <v>4</v>
      </c>
      <c r="H1" s="12" t="s">
        <v>48</v>
      </c>
      <c r="I1" s="34" t="s">
        <v>76</v>
      </c>
      <c r="J1" s="34" t="s">
        <v>4</v>
      </c>
      <c r="K1" s="35" t="s">
        <v>48</v>
      </c>
      <c r="L1" s="37" t="s">
        <v>0</v>
      </c>
      <c r="M1" s="37" t="s">
        <v>1</v>
      </c>
      <c r="N1" s="38" t="s">
        <v>2</v>
      </c>
    </row>
    <row r="2" spans="1:15" x14ac:dyDescent="0.2">
      <c r="A2" s="28" t="s">
        <v>41</v>
      </c>
      <c r="B2" s="28" t="s">
        <v>165</v>
      </c>
      <c r="C2" s="24" t="s">
        <v>30</v>
      </c>
      <c r="D2" s="32">
        <v>1</v>
      </c>
      <c r="E2" s="25">
        <v>50</v>
      </c>
      <c r="F2" s="26">
        <v>1</v>
      </c>
      <c r="G2" s="18">
        <f t="shared" ref="G2" si="0">$D2*E2/F2</f>
        <v>50</v>
      </c>
      <c r="H2" s="19">
        <f t="shared" ref="H2" si="1">G2*12</f>
        <v>600</v>
      </c>
      <c r="I2" s="53">
        <v>1</v>
      </c>
      <c r="J2" s="20">
        <f t="shared" ref="J2" si="2">G2*I2</f>
        <v>50</v>
      </c>
      <c r="K2" s="20">
        <f t="shared" ref="K2" si="3">J2*12</f>
        <v>600</v>
      </c>
      <c r="L2" s="40" t="str">
        <f t="shared" ref="L2" si="4">IF(A2="",L1,A2)</f>
        <v>Casa</v>
      </c>
      <c r="M2" s="40" t="str">
        <f t="shared" ref="M2" si="5">IF(AND((B2=""),(A2="")),M1,B2)</f>
        <v>Suministros</v>
      </c>
      <c r="N2" s="41" t="str">
        <f t="shared" ref="N2" si="6">IF(AND((C2=""),(B2=""),(A2="")),N1,C2)</f>
        <v>Agua</v>
      </c>
      <c r="O2" s="4" t="s">
        <v>114</v>
      </c>
    </row>
    <row r="3" spans="1:15" x14ac:dyDescent="0.2">
      <c r="A3" s="28"/>
      <c r="B3" s="28"/>
      <c r="C3" s="24" t="s">
        <v>31</v>
      </c>
      <c r="D3" s="32">
        <v>1</v>
      </c>
      <c r="E3" s="25">
        <v>50</v>
      </c>
      <c r="F3" s="26">
        <v>1</v>
      </c>
      <c r="G3" s="18">
        <f t="shared" ref="G3:G68" si="7">$D3*E3/F3</f>
        <v>50</v>
      </c>
      <c r="H3" s="19">
        <f t="shared" ref="H3:H68" si="8">G3*12</f>
        <v>600</v>
      </c>
      <c r="I3" s="53">
        <v>1</v>
      </c>
      <c r="J3" s="20">
        <f t="shared" ref="J3:J68" si="9">G3*I3</f>
        <v>50</v>
      </c>
      <c r="K3" s="20">
        <f t="shared" ref="K3:K68" si="10">J3*12</f>
        <v>600</v>
      </c>
      <c r="L3" s="40" t="str">
        <f t="shared" ref="L3:L68" si="11">IF(A3="",L2,A3)</f>
        <v>Casa</v>
      </c>
      <c r="M3" s="40" t="str">
        <f t="shared" ref="M3:M68" si="12">IF(AND((B3=""),(A3="")),M2,B3)</f>
        <v>Suministros</v>
      </c>
      <c r="N3" s="41" t="str">
        <f t="shared" ref="N3:N68" si="13">IF(AND((C3=""),(B3=""),(A3="")),N2,C3)</f>
        <v>Luz</v>
      </c>
      <c r="O3" s="4" t="s">
        <v>114</v>
      </c>
    </row>
    <row r="4" spans="1:15" x14ac:dyDescent="0.2">
      <c r="A4" s="28"/>
      <c r="B4" s="28"/>
      <c r="C4" s="24" t="s">
        <v>92</v>
      </c>
      <c r="D4" s="32">
        <v>1</v>
      </c>
      <c r="E4" s="25">
        <v>1500</v>
      </c>
      <c r="F4" s="26">
        <v>12</v>
      </c>
      <c r="G4" s="18">
        <f t="shared" si="7"/>
        <v>125</v>
      </c>
      <c r="H4" s="19">
        <f t="shared" si="8"/>
        <v>1500</v>
      </c>
      <c r="I4" s="53">
        <v>1</v>
      </c>
      <c r="J4" s="20">
        <f t="shared" si="9"/>
        <v>125</v>
      </c>
      <c r="K4" s="20">
        <f t="shared" si="10"/>
        <v>1500</v>
      </c>
      <c r="L4" s="40" t="str">
        <f t="shared" si="11"/>
        <v>Casa</v>
      </c>
      <c r="M4" s="40" t="str">
        <f t="shared" si="12"/>
        <v>Suministros</v>
      </c>
      <c r="N4" s="41" t="str">
        <f t="shared" si="13"/>
        <v>Gas (calefacción, agua caliente, fuegos)</v>
      </c>
      <c r="O4" s="4" t="s">
        <v>114</v>
      </c>
    </row>
    <row r="5" spans="1:15" x14ac:dyDescent="0.2">
      <c r="A5" s="28"/>
      <c r="B5" s="28"/>
      <c r="C5" s="24" t="s">
        <v>90</v>
      </c>
      <c r="D5" s="32">
        <v>1</v>
      </c>
      <c r="E5" s="25">
        <v>50</v>
      </c>
      <c r="F5" s="26">
        <v>1</v>
      </c>
      <c r="G5" s="18">
        <f t="shared" si="7"/>
        <v>50</v>
      </c>
      <c r="H5" s="19">
        <f t="shared" si="8"/>
        <v>600</v>
      </c>
      <c r="I5" s="53">
        <v>1</v>
      </c>
      <c r="J5" s="20">
        <f t="shared" si="9"/>
        <v>50</v>
      </c>
      <c r="K5" s="20">
        <f t="shared" si="10"/>
        <v>600</v>
      </c>
      <c r="L5" s="40" t="str">
        <f t="shared" si="11"/>
        <v>Casa</v>
      </c>
      <c r="M5" s="40" t="str">
        <f t="shared" si="12"/>
        <v>Suministros</v>
      </c>
      <c r="N5" s="41" t="str">
        <f t="shared" si="13"/>
        <v>Teléfono Fijo+internet</v>
      </c>
      <c r="O5" s="4" t="s">
        <v>114</v>
      </c>
    </row>
    <row r="6" spans="1:15" x14ac:dyDescent="0.2">
      <c r="A6" s="28"/>
      <c r="B6" s="28" t="s">
        <v>91</v>
      </c>
      <c r="C6" s="24" t="s">
        <v>32</v>
      </c>
      <c r="D6" s="32">
        <v>1</v>
      </c>
      <c r="E6" s="25">
        <v>100</v>
      </c>
      <c r="F6" s="26">
        <v>1</v>
      </c>
      <c r="G6" s="18">
        <f t="shared" si="7"/>
        <v>100</v>
      </c>
      <c r="H6" s="19">
        <f t="shared" si="8"/>
        <v>1200</v>
      </c>
      <c r="I6" s="53">
        <v>1</v>
      </c>
      <c r="J6" s="20">
        <f t="shared" si="9"/>
        <v>100</v>
      </c>
      <c r="K6" s="20">
        <f t="shared" si="10"/>
        <v>1200</v>
      </c>
      <c r="L6" s="40" t="str">
        <f t="shared" si="11"/>
        <v>Casa</v>
      </c>
      <c r="M6" s="40" t="str">
        <f t="shared" si="12"/>
        <v>Otros gastos</v>
      </c>
      <c r="N6" s="41" t="str">
        <f t="shared" si="13"/>
        <v>Comunidad</v>
      </c>
      <c r="O6" s="4" t="s">
        <v>114</v>
      </c>
    </row>
    <row r="7" spans="1:15" x14ac:dyDescent="0.2">
      <c r="A7" s="28"/>
      <c r="B7" s="28"/>
      <c r="C7" s="24" t="s">
        <v>33</v>
      </c>
      <c r="D7" s="32">
        <v>1</v>
      </c>
      <c r="E7" s="25">
        <v>400</v>
      </c>
      <c r="F7" s="26">
        <v>12</v>
      </c>
      <c r="G7" s="18">
        <f t="shared" si="7"/>
        <v>33.333333333333336</v>
      </c>
      <c r="H7" s="19">
        <f t="shared" si="8"/>
        <v>400</v>
      </c>
      <c r="I7" s="53">
        <v>1</v>
      </c>
      <c r="J7" s="20">
        <f t="shared" si="9"/>
        <v>33.333333333333336</v>
      </c>
      <c r="K7" s="20">
        <f t="shared" si="10"/>
        <v>400</v>
      </c>
      <c r="L7" s="40" t="str">
        <f t="shared" si="11"/>
        <v>Casa</v>
      </c>
      <c r="M7" s="40" t="str">
        <f t="shared" si="12"/>
        <v>Otros gastos</v>
      </c>
      <c r="N7" s="41" t="str">
        <f t="shared" si="13"/>
        <v>Ibi</v>
      </c>
      <c r="O7" s="4" t="s">
        <v>114</v>
      </c>
    </row>
    <row r="8" spans="1:15" x14ac:dyDescent="0.2">
      <c r="A8" s="28"/>
      <c r="B8" s="28"/>
      <c r="C8" s="24" t="s">
        <v>42</v>
      </c>
      <c r="D8" s="32">
        <v>1</v>
      </c>
      <c r="E8" s="25">
        <v>350</v>
      </c>
      <c r="F8" s="26">
        <v>12</v>
      </c>
      <c r="G8" s="18">
        <f t="shared" si="7"/>
        <v>29.166666666666668</v>
      </c>
      <c r="H8" s="19">
        <f t="shared" si="8"/>
        <v>350</v>
      </c>
      <c r="I8" s="53">
        <v>1</v>
      </c>
      <c r="J8" s="20">
        <f t="shared" si="9"/>
        <v>29.166666666666668</v>
      </c>
      <c r="K8" s="20">
        <f t="shared" si="10"/>
        <v>350</v>
      </c>
      <c r="L8" s="40" t="str">
        <f t="shared" si="11"/>
        <v>Casa</v>
      </c>
      <c r="M8" s="40" t="str">
        <f t="shared" si="12"/>
        <v>Otros gastos</v>
      </c>
      <c r="N8" s="41" t="str">
        <f t="shared" si="13"/>
        <v>Seguro</v>
      </c>
      <c r="O8" s="4" t="s">
        <v>114</v>
      </c>
    </row>
    <row r="9" spans="1:15" x14ac:dyDescent="0.2">
      <c r="A9" s="28"/>
      <c r="B9" s="28"/>
      <c r="C9" s="24" t="s">
        <v>43</v>
      </c>
      <c r="D9" s="32">
        <v>1</v>
      </c>
      <c r="E9" s="25">
        <v>50</v>
      </c>
      <c r="F9" s="26">
        <v>1</v>
      </c>
      <c r="G9" s="18">
        <f t="shared" si="7"/>
        <v>50</v>
      </c>
      <c r="H9" s="19">
        <f t="shared" si="8"/>
        <v>600</v>
      </c>
      <c r="I9" s="53">
        <v>1</v>
      </c>
      <c r="J9" s="20">
        <f t="shared" si="9"/>
        <v>50</v>
      </c>
      <c r="K9" s="20">
        <f t="shared" si="10"/>
        <v>600</v>
      </c>
      <c r="L9" s="40" t="str">
        <f t="shared" si="11"/>
        <v>Casa</v>
      </c>
      <c r="M9" s="40" t="str">
        <f t="shared" si="12"/>
        <v>Otros gastos</v>
      </c>
      <c r="N9" s="41" t="str">
        <f t="shared" si="13"/>
        <v>Vigilancia</v>
      </c>
      <c r="O9" s="4" t="s">
        <v>114</v>
      </c>
    </row>
    <row r="10" spans="1:15" x14ac:dyDescent="0.2">
      <c r="A10" s="28"/>
      <c r="B10" s="28"/>
      <c r="C10" s="24" t="s">
        <v>83</v>
      </c>
      <c r="D10" s="32">
        <v>1</v>
      </c>
      <c r="E10" s="25">
        <v>300</v>
      </c>
      <c r="F10" s="26">
        <v>1</v>
      </c>
      <c r="G10" s="18">
        <f t="shared" si="7"/>
        <v>300</v>
      </c>
      <c r="H10" s="19">
        <f t="shared" si="8"/>
        <v>3600</v>
      </c>
      <c r="I10" s="53">
        <v>1</v>
      </c>
      <c r="J10" s="20">
        <f t="shared" si="9"/>
        <v>300</v>
      </c>
      <c r="K10" s="20">
        <f t="shared" si="10"/>
        <v>3600</v>
      </c>
      <c r="L10" s="40" t="str">
        <f t="shared" si="11"/>
        <v>Casa</v>
      </c>
      <c r="M10" s="40" t="str">
        <f t="shared" si="12"/>
        <v>Otros gastos</v>
      </c>
      <c r="N10" s="41" t="str">
        <f t="shared" si="13"/>
        <v>Limpieza (incluye S.S.)</v>
      </c>
      <c r="O10" s="4" t="s">
        <v>114</v>
      </c>
    </row>
    <row r="11" spans="1:15" x14ac:dyDescent="0.2">
      <c r="A11" s="28"/>
      <c r="B11" s="28"/>
      <c r="C11" s="24" t="s">
        <v>84</v>
      </c>
      <c r="D11" s="32">
        <v>1</v>
      </c>
      <c r="E11" s="25">
        <v>50</v>
      </c>
      <c r="F11" s="26">
        <v>1</v>
      </c>
      <c r="G11" s="18">
        <f t="shared" si="7"/>
        <v>50</v>
      </c>
      <c r="H11" s="19">
        <f t="shared" si="8"/>
        <v>600</v>
      </c>
      <c r="I11" s="53">
        <v>1</v>
      </c>
      <c r="J11" s="20">
        <f t="shared" si="9"/>
        <v>50</v>
      </c>
      <c r="K11" s="20">
        <f t="shared" si="10"/>
        <v>600</v>
      </c>
      <c r="L11" s="40" t="str">
        <f t="shared" si="11"/>
        <v>Casa</v>
      </c>
      <c r="M11" s="40" t="str">
        <f t="shared" si="12"/>
        <v>Otros gastos</v>
      </c>
      <c r="N11" s="41" t="str">
        <f t="shared" si="13"/>
        <v>Mantenimiento y material brico</v>
      </c>
      <c r="O11" s="4" t="s">
        <v>114</v>
      </c>
    </row>
    <row r="12" spans="1:15" x14ac:dyDescent="0.2">
      <c r="A12" s="28" t="s">
        <v>77</v>
      </c>
      <c r="B12" s="28" t="s">
        <v>165</v>
      </c>
      <c r="C12" s="24" t="s">
        <v>30</v>
      </c>
      <c r="D12" s="32">
        <v>1</v>
      </c>
      <c r="E12" s="25">
        <v>25</v>
      </c>
      <c r="F12" s="26">
        <v>1</v>
      </c>
      <c r="G12" s="18">
        <f t="shared" si="7"/>
        <v>25</v>
      </c>
      <c r="H12" s="19">
        <f t="shared" si="8"/>
        <v>300</v>
      </c>
      <c r="I12" s="53">
        <v>1</v>
      </c>
      <c r="J12" s="20">
        <f t="shared" si="9"/>
        <v>25</v>
      </c>
      <c r="K12" s="20">
        <f t="shared" si="10"/>
        <v>300</v>
      </c>
      <c r="L12" s="40" t="str">
        <f t="shared" si="11"/>
        <v>2ª vivienda</v>
      </c>
      <c r="M12" s="40" t="str">
        <f t="shared" si="12"/>
        <v>Suministros</v>
      </c>
      <c r="N12" s="41" t="str">
        <f t="shared" si="13"/>
        <v>Agua</v>
      </c>
      <c r="O12" s="4" t="s">
        <v>114</v>
      </c>
    </row>
    <row r="13" spans="1:15" x14ac:dyDescent="0.2">
      <c r="A13" s="28"/>
      <c r="B13" s="28"/>
      <c r="C13" s="24" t="s">
        <v>31</v>
      </c>
      <c r="D13" s="32">
        <v>1</v>
      </c>
      <c r="E13" s="25">
        <v>25</v>
      </c>
      <c r="F13" s="26">
        <v>1</v>
      </c>
      <c r="G13" s="18">
        <f t="shared" si="7"/>
        <v>25</v>
      </c>
      <c r="H13" s="19">
        <f t="shared" si="8"/>
        <v>300</v>
      </c>
      <c r="I13" s="53">
        <v>1</v>
      </c>
      <c r="J13" s="20">
        <f t="shared" si="9"/>
        <v>25</v>
      </c>
      <c r="K13" s="20">
        <f t="shared" si="10"/>
        <v>300</v>
      </c>
      <c r="L13" s="40" t="str">
        <f t="shared" si="11"/>
        <v>2ª vivienda</v>
      </c>
      <c r="M13" s="40" t="str">
        <f t="shared" si="12"/>
        <v>Suministros</v>
      </c>
      <c r="N13" s="41" t="str">
        <f t="shared" si="13"/>
        <v>Luz</v>
      </c>
      <c r="O13" s="4" t="s">
        <v>114</v>
      </c>
    </row>
    <row r="14" spans="1:15" x14ac:dyDescent="0.2">
      <c r="A14" s="28"/>
      <c r="B14" s="28"/>
      <c r="C14" s="24" t="s">
        <v>92</v>
      </c>
      <c r="D14" s="32">
        <v>1</v>
      </c>
      <c r="E14" s="25">
        <v>500</v>
      </c>
      <c r="F14" s="26">
        <v>12</v>
      </c>
      <c r="G14" s="18">
        <f t="shared" si="7"/>
        <v>41.666666666666664</v>
      </c>
      <c r="H14" s="19">
        <f t="shared" si="8"/>
        <v>500</v>
      </c>
      <c r="I14" s="53">
        <v>1</v>
      </c>
      <c r="J14" s="20">
        <f t="shared" si="9"/>
        <v>41.666666666666664</v>
      </c>
      <c r="K14" s="20">
        <f t="shared" si="10"/>
        <v>500</v>
      </c>
      <c r="L14" s="40" t="str">
        <f t="shared" si="11"/>
        <v>2ª vivienda</v>
      </c>
      <c r="M14" s="40" t="str">
        <f t="shared" si="12"/>
        <v>Suministros</v>
      </c>
      <c r="N14" s="41" t="str">
        <f t="shared" si="13"/>
        <v>Gas (calefacción, agua caliente, fuegos)</v>
      </c>
      <c r="O14" s="4" t="s">
        <v>114</v>
      </c>
    </row>
    <row r="15" spans="1:15" x14ac:dyDescent="0.2">
      <c r="A15" s="28"/>
      <c r="B15" s="28"/>
      <c r="C15" s="24" t="s">
        <v>90</v>
      </c>
      <c r="D15" s="32">
        <v>1</v>
      </c>
      <c r="E15" s="25">
        <v>40</v>
      </c>
      <c r="F15" s="26">
        <v>1</v>
      </c>
      <c r="G15" s="18">
        <f t="shared" si="7"/>
        <v>40</v>
      </c>
      <c r="H15" s="19">
        <f t="shared" si="8"/>
        <v>480</v>
      </c>
      <c r="I15" s="53">
        <v>1</v>
      </c>
      <c r="J15" s="20">
        <f t="shared" si="9"/>
        <v>40</v>
      </c>
      <c r="K15" s="20">
        <f t="shared" si="10"/>
        <v>480</v>
      </c>
      <c r="L15" s="40" t="str">
        <f t="shared" si="11"/>
        <v>2ª vivienda</v>
      </c>
      <c r="M15" s="40" t="str">
        <f t="shared" si="12"/>
        <v>Suministros</v>
      </c>
      <c r="N15" s="41" t="str">
        <f t="shared" si="13"/>
        <v>Teléfono Fijo+internet</v>
      </c>
      <c r="O15" s="4" t="s">
        <v>114</v>
      </c>
    </row>
    <row r="16" spans="1:15" x14ac:dyDescent="0.2">
      <c r="A16" s="28"/>
      <c r="B16" s="28" t="s">
        <v>91</v>
      </c>
      <c r="C16" s="24" t="s">
        <v>32</v>
      </c>
      <c r="D16" s="32">
        <v>1</v>
      </c>
      <c r="E16" s="25">
        <v>50</v>
      </c>
      <c r="F16" s="26">
        <v>1</v>
      </c>
      <c r="G16" s="18">
        <f t="shared" si="7"/>
        <v>50</v>
      </c>
      <c r="H16" s="19">
        <f t="shared" si="8"/>
        <v>600</v>
      </c>
      <c r="I16" s="53">
        <v>1</v>
      </c>
      <c r="J16" s="20">
        <f t="shared" si="9"/>
        <v>50</v>
      </c>
      <c r="K16" s="20">
        <f t="shared" si="10"/>
        <v>600</v>
      </c>
      <c r="L16" s="40" t="str">
        <f t="shared" si="11"/>
        <v>2ª vivienda</v>
      </c>
      <c r="M16" s="40" t="str">
        <f t="shared" si="12"/>
        <v>Otros gastos</v>
      </c>
      <c r="N16" s="41" t="str">
        <f t="shared" si="13"/>
        <v>Comunidad</v>
      </c>
      <c r="O16" s="4" t="s">
        <v>114</v>
      </c>
    </row>
    <row r="17" spans="1:15" x14ac:dyDescent="0.2">
      <c r="A17" s="28"/>
      <c r="B17" s="28"/>
      <c r="C17" s="24" t="s">
        <v>33</v>
      </c>
      <c r="D17" s="32">
        <v>1</v>
      </c>
      <c r="E17" s="25">
        <v>300</v>
      </c>
      <c r="F17" s="26">
        <v>12</v>
      </c>
      <c r="G17" s="18">
        <f t="shared" si="7"/>
        <v>25</v>
      </c>
      <c r="H17" s="19">
        <f t="shared" si="8"/>
        <v>300</v>
      </c>
      <c r="I17" s="53">
        <v>1</v>
      </c>
      <c r="J17" s="20">
        <f t="shared" si="9"/>
        <v>25</v>
      </c>
      <c r="K17" s="20">
        <f t="shared" si="10"/>
        <v>300</v>
      </c>
      <c r="L17" s="40" t="str">
        <f t="shared" si="11"/>
        <v>2ª vivienda</v>
      </c>
      <c r="M17" s="40" t="str">
        <f t="shared" si="12"/>
        <v>Otros gastos</v>
      </c>
      <c r="N17" s="41" t="str">
        <f t="shared" si="13"/>
        <v>Ibi</v>
      </c>
      <c r="O17" s="4" t="s">
        <v>114</v>
      </c>
    </row>
    <row r="18" spans="1:15" x14ac:dyDescent="0.2">
      <c r="A18" s="28"/>
      <c r="B18" s="28"/>
      <c r="C18" s="24" t="s">
        <v>42</v>
      </c>
      <c r="D18" s="32">
        <v>1</v>
      </c>
      <c r="E18" s="25">
        <v>250</v>
      </c>
      <c r="F18" s="26">
        <v>12</v>
      </c>
      <c r="G18" s="18">
        <f t="shared" si="7"/>
        <v>20.833333333333332</v>
      </c>
      <c r="H18" s="19">
        <f t="shared" si="8"/>
        <v>250</v>
      </c>
      <c r="I18" s="53">
        <v>1</v>
      </c>
      <c r="J18" s="20">
        <f t="shared" si="9"/>
        <v>20.833333333333332</v>
      </c>
      <c r="K18" s="20">
        <f t="shared" si="10"/>
        <v>250</v>
      </c>
      <c r="L18" s="40" t="str">
        <f t="shared" si="11"/>
        <v>2ª vivienda</v>
      </c>
      <c r="M18" s="40" t="str">
        <f t="shared" si="12"/>
        <v>Otros gastos</v>
      </c>
      <c r="N18" s="41" t="str">
        <f t="shared" si="13"/>
        <v>Seguro</v>
      </c>
      <c r="O18" s="4" t="s">
        <v>114</v>
      </c>
    </row>
    <row r="19" spans="1:15" x14ac:dyDescent="0.2">
      <c r="A19" s="28"/>
      <c r="B19" s="28"/>
      <c r="C19" s="24" t="s">
        <v>43</v>
      </c>
      <c r="D19" s="32">
        <v>1</v>
      </c>
      <c r="E19" s="25">
        <v>50</v>
      </c>
      <c r="F19" s="26">
        <v>1</v>
      </c>
      <c r="G19" s="18">
        <f t="shared" si="7"/>
        <v>50</v>
      </c>
      <c r="H19" s="19">
        <f t="shared" si="8"/>
        <v>600</v>
      </c>
      <c r="I19" s="53">
        <v>1</v>
      </c>
      <c r="J19" s="20">
        <f t="shared" si="9"/>
        <v>50</v>
      </c>
      <c r="K19" s="20">
        <f t="shared" si="10"/>
        <v>600</v>
      </c>
      <c r="L19" s="40" t="str">
        <f t="shared" si="11"/>
        <v>2ª vivienda</v>
      </c>
      <c r="M19" s="40" t="str">
        <f t="shared" si="12"/>
        <v>Otros gastos</v>
      </c>
      <c r="N19" s="41" t="str">
        <f t="shared" si="13"/>
        <v>Vigilancia</v>
      </c>
      <c r="O19" s="4" t="s">
        <v>114</v>
      </c>
    </row>
    <row r="20" spans="1:15" x14ac:dyDescent="0.2">
      <c r="A20" s="28"/>
      <c r="B20" s="28"/>
      <c r="C20" s="24" t="s">
        <v>83</v>
      </c>
      <c r="D20" s="32">
        <v>1</v>
      </c>
      <c r="E20" s="25">
        <v>200</v>
      </c>
      <c r="F20" s="26">
        <v>1</v>
      </c>
      <c r="G20" s="18">
        <f t="shared" si="7"/>
        <v>200</v>
      </c>
      <c r="H20" s="19">
        <f t="shared" si="8"/>
        <v>2400</v>
      </c>
      <c r="I20" s="53">
        <v>1</v>
      </c>
      <c r="J20" s="20">
        <f t="shared" si="9"/>
        <v>200</v>
      </c>
      <c r="K20" s="20">
        <f t="shared" si="10"/>
        <v>2400</v>
      </c>
      <c r="L20" s="40" t="str">
        <f t="shared" si="11"/>
        <v>2ª vivienda</v>
      </c>
      <c r="M20" s="40" t="str">
        <f t="shared" si="12"/>
        <v>Otros gastos</v>
      </c>
      <c r="N20" s="41" t="str">
        <f t="shared" si="13"/>
        <v>Limpieza (incluye S.S.)</v>
      </c>
      <c r="O20" s="4" t="s">
        <v>114</v>
      </c>
    </row>
    <row r="21" spans="1:15" x14ac:dyDescent="0.2">
      <c r="A21" s="28"/>
      <c r="B21" s="28"/>
      <c r="C21" s="24" t="s">
        <v>84</v>
      </c>
      <c r="D21" s="32">
        <v>1</v>
      </c>
      <c r="E21" s="25">
        <v>25</v>
      </c>
      <c r="F21" s="26">
        <v>1</v>
      </c>
      <c r="G21" s="18">
        <f t="shared" si="7"/>
        <v>25</v>
      </c>
      <c r="H21" s="19">
        <f t="shared" si="8"/>
        <v>300</v>
      </c>
      <c r="I21" s="53">
        <v>1</v>
      </c>
      <c r="J21" s="20">
        <f t="shared" si="9"/>
        <v>25</v>
      </c>
      <c r="K21" s="20">
        <f t="shared" si="10"/>
        <v>300</v>
      </c>
      <c r="L21" s="40" t="str">
        <f t="shared" si="11"/>
        <v>2ª vivienda</v>
      </c>
      <c r="M21" s="40" t="str">
        <f t="shared" si="12"/>
        <v>Otros gastos</v>
      </c>
      <c r="N21" s="41" t="str">
        <f t="shared" si="13"/>
        <v>Mantenimiento y material brico</v>
      </c>
      <c r="O21" s="4" t="s">
        <v>114</v>
      </c>
    </row>
    <row r="22" spans="1:15" s="5" customFormat="1" x14ac:dyDescent="0.2">
      <c r="A22" s="28" t="s">
        <v>47</v>
      </c>
      <c r="B22" s="29"/>
      <c r="C22" s="27" t="s">
        <v>25</v>
      </c>
      <c r="D22" s="32">
        <v>4</v>
      </c>
      <c r="E22" s="25">
        <v>10</v>
      </c>
      <c r="F22" s="26">
        <v>1</v>
      </c>
      <c r="G22" s="18">
        <f t="shared" si="7"/>
        <v>40</v>
      </c>
      <c r="H22" s="19">
        <f t="shared" si="8"/>
        <v>480</v>
      </c>
      <c r="I22" s="54">
        <v>0.5</v>
      </c>
      <c r="J22" s="20">
        <f t="shared" si="9"/>
        <v>20</v>
      </c>
      <c r="K22" s="20">
        <f t="shared" si="10"/>
        <v>240</v>
      </c>
      <c r="L22" s="40" t="str">
        <f t="shared" si="11"/>
        <v>Comunicaciones</v>
      </c>
      <c r="M22" s="40">
        <f t="shared" si="12"/>
        <v>0</v>
      </c>
      <c r="N22" s="41" t="str">
        <f t="shared" si="13"/>
        <v>Móviles</v>
      </c>
      <c r="O22" s="4" t="s">
        <v>114</v>
      </c>
    </row>
    <row r="23" spans="1:15" x14ac:dyDescent="0.2">
      <c r="A23" s="28" t="s">
        <v>78</v>
      </c>
      <c r="B23" s="28" t="s">
        <v>67</v>
      </c>
      <c r="C23" s="24" t="s">
        <v>163</v>
      </c>
      <c r="D23" s="32">
        <v>1</v>
      </c>
      <c r="E23" s="25">
        <v>600</v>
      </c>
      <c r="F23" s="26">
        <v>1</v>
      </c>
      <c r="G23" s="18">
        <f t="shared" si="7"/>
        <v>600</v>
      </c>
      <c r="H23" s="19">
        <f t="shared" si="8"/>
        <v>7200</v>
      </c>
      <c r="I23" s="53">
        <v>0.6</v>
      </c>
      <c r="J23" s="20">
        <f t="shared" si="9"/>
        <v>360</v>
      </c>
      <c r="K23" s="20">
        <f t="shared" si="10"/>
        <v>4320</v>
      </c>
      <c r="L23" s="40" t="str">
        <f t="shared" si="11"/>
        <v>Supermercado</v>
      </c>
      <c r="M23" s="40" t="str">
        <f t="shared" si="12"/>
        <v>Comida</v>
      </c>
      <c r="N23" s="41" t="str">
        <f t="shared" si="13"/>
        <v>Comida habitual (incluye mascotas)</v>
      </c>
      <c r="O23" s="4" t="s">
        <v>114</v>
      </c>
    </row>
    <row r="24" spans="1:15" x14ac:dyDescent="0.2">
      <c r="A24" s="28"/>
      <c r="B24" s="28"/>
      <c r="C24" s="24" t="s">
        <v>162</v>
      </c>
      <c r="D24" s="32">
        <v>1</v>
      </c>
      <c r="E24" s="25">
        <v>160</v>
      </c>
      <c r="F24" s="26">
        <v>1</v>
      </c>
      <c r="G24" s="18">
        <f t="shared" ref="G24" si="14">$D24*E24/F24</f>
        <v>160</v>
      </c>
      <c r="H24" s="19">
        <f t="shared" ref="H24" si="15">G24*12</f>
        <v>1920</v>
      </c>
      <c r="I24" s="53">
        <v>0</v>
      </c>
      <c r="J24" s="20">
        <f t="shared" ref="J24" si="16">G24*I24</f>
        <v>0</v>
      </c>
      <c r="K24" s="20">
        <f t="shared" ref="K24" si="17">J24*12</f>
        <v>0</v>
      </c>
      <c r="L24" s="40" t="str">
        <f>IF(A24="",L22,A24)</f>
        <v>Comunicaciones</v>
      </c>
      <c r="M24" s="40">
        <f>IF(AND((B24=""),(A24="")),M22,B24)</f>
        <v>0</v>
      </c>
      <c r="N24" s="41" t="str">
        <f>IF(AND((C24=""),(B24=""),(A24="")),N22,C24)</f>
        <v>Comida en el trabajo, de L a J</v>
      </c>
      <c r="O24" s="4" t="s">
        <v>114</v>
      </c>
    </row>
    <row r="25" spans="1:15" x14ac:dyDescent="0.2">
      <c r="A25" s="28"/>
      <c r="B25" s="28" t="s">
        <v>61</v>
      </c>
      <c r="C25" s="24" t="s">
        <v>79</v>
      </c>
      <c r="D25" s="32">
        <v>1</v>
      </c>
      <c r="E25" s="25">
        <v>50</v>
      </c>
      <c r="F25" s="26">
        <v>1</v>
      </c>
      <c r="G25" s="18">
        <f t="shared" si="7"/>
        <v>50</v>
      </c>
      <c r="H25" s="19">
        <f t="shared" si="8"/>
        <v>600</v>
      </c>
      <c r="I25" s="53">
        <v>0.6</v>
      </c>
      <c r="J25" s="20">
        <f t="shared" si="9"/>
        <v>30</v>
      </c>
      <c r="K25" s="20">
        <f t="shared" si="10"/>
        <v>360</v>
      </c>
      <c r="L25" s="40" t="str">
        <f>IF(A25="",L23,A25)</f>
        <v>Supermercado</v>
      </c>
      <c r="M25" s="40" t="str">
        <f>IF(AND((B25=""),(A25="")),M23,B25)</f>
        <v>Varios</v>
      </c>
      <c r="N25" s="41" t="str">
        <f>IF(AND((C25=""),(B25=""),(A25="")),N23,C25)</f>
        <v>Droguería, material limpieza, etc</v>
      </c>
      <c r="O25" s="4" t="s">
        <v>114</v>
      </c>
    </row>
    <row r="26" spans="1:15" x14ac:dyDescent="0.2">
      <c r="A26" s="28" t="s">
        <v>80</v>
      </c>
      <c r="B26" s="28"/>
      <c r="C26" s="24"/>
      <c r="D26" s="32">
        <v>4</v>
      </c>
      <c r="E26" s="25">
        <v>300</v>
      </c>
      <c r="F26" s="26">
        <v>12</v>
      </c>
      <c r="G26" s="18">
        <f t="shared" si="7"/>
        <v>100</v>
      </c>
      <c r="H26" s="19">
        <f t="shared" si="8"/>
        <v>1200</v>
      </c>
      <c r="I26" s="53">
        <v>0.5</v>
      </c>
      <c r="J26" s="20">
        <f t="shared" si="9"/>
        <v>50</v>
      </c>
      <c r="K26" s="20">
        <f t="shared" si="10"/>
        <v>600</v>
      </c>
      <c r="L26" s="40" t="str">
        <f t="shared" si="11"/>
        <v>Ropa y Calzado</v>
      </c>
      <c r="M26" s="40">
        <f t="shared" si="12"/>
        <v>0</v>
      </c>
      <c r="N26" s="41">
        <f t="shared" si="13"/>
        <v>0</v>
      </c>
      <c r="O26" s="4" t="s">
        <v>114</v>
      </c>
    </row>
    <row r="27" spans="1:15" x14ac:dyDescent="0.2">
      <c r="A27" s="28" t="s">
        <v>34</v>
      </c>
      <c r="B27" s="28" t="s">
        <v>102</v>
      </c>
      <c r="C27" s="24" t="s">
        <v>103</v>
      </c>
      <c r="D27" s="32">
        <v>2</v>
      </c>
      <c r="E27" s="25">
        <v>20</v>
      </c>
      <c r="F27" s="26">
        <v>1</v>
      </c>
      <c r="G27" s="18">
        <f t="shared" si="7"/>
        <v>40</v>
      </c>
      <c r="H27" s="19">
        <f t="shared" si="8"/>
        <v>480</v>
      </c>
      <c r="I27" s="53">
        <v>0</v>
      </c>
      <c r="J27" s="20">
        <f t="shared" si="9"/>
        <v>0</v>
      </c>
      <c r="K27" s="20">
        <f t="shared" si="10"/>
        <v>0</v>
      </c>
      <c r="L27" s="40" t="str">
        <f t="shared" si="11"/>
        <v>Transporte</v>
      </c>
      <c r="M27" s="40" t="str">
        <f t="shared" si="12"/>
        <v>Público</v>
      </c>
      <c r="N27" s="41" t="str">
        <f t="shared" si="13"/>
        <v>Tickets, Taxi, Abono Transporte (bus, metro,etc)</v>
      </c>
      <c r="O27" s="4" t="s">
        <v>114</v>
      </c>
    </row>
    <row r="28" spans="1:15" x14ac:dyDescent="0.2">
      <c r="A28" s="28"/>
      <c r="B28" s="28" t="s">
        <v>35</v>
      </c>
      <c r="C28" s="24" t="s">
        <v>36</v>
      </c>
      <c r="D28" s="32">
        <v>2</v>
      </c>
      <c r="E28" s="25">
        <v>100</v>
      </c>
      <c r="F28" s="26">
        <v>12</v>
      </c>
      <c r="G28" s="18">
        <f t="shared" si="7"/>
        <v>16.666666666666668</v>
      </c>
      <c r="H28" s="19">
        <f t="shared" si="8"/>
        <v>200</v>
      </c>
      <c r="I28" s="53">
        <v>0.5</v>
      </c>
      <c r="J28" s="20">
        <f t="shared" si="9"/>
        <v>8.3333333333333339</v>
      </c>
      <c r="K28" s="20">
        <f t="shared" si="10"/>
        <v>100</v>
      </c>
      <c r="L28" s="40" t="str">
        <f t="shared" si="11"/>
        <v>Transporte</v>
      </c>
      <c r="M28" s="40" t="str">
        <f t="shared" si="12"/>
        <v>Coches</v>
      </c>
      <c r="N28" s="41" t="str">
        <f t="shared" si="13"/>
        <v>Impuesto Circulación</v>
      </c>
      <c r="O28" s="4" t="s">
        <v>114</v>
      </c>
    </row>
    <row r="29" spans="1:15" x14ac:dyDescent="0.2">
      <c r="A29" s="28"/>
      <c r="B29" s="28"/>
      <c r="C29" s="24" t="s">
        <v>37</v>
      </c>
      <c r="D29" s="32">
        <v>2</v>
      </c>
      <c r="E29" s="25">
        <v>50</v>
      </c>
      <c r="F29" s="26">
        <v>24</v>
      </c>
      <c r="G29" s="18">
        <f t="shared" si="7"/>
        <v>4.166666666666667</v>
      </c>
      <c r="H29" s="19">
        <f t="shared" si="8"/>
        <v>50</v>
      </c>
      <c r="I29" s="53">
        <v>0.5</v>
      </c>
      <c r="J29" s="20">
        <f t="shared" si="9"/>
        <v>2.0833333333333335</v>
      </c>
      <c r="K29" s="20">
        <f t="shared" si="10"/>
        <v>25</v>
      </c>
      <c r="L29" s="40" t="str">
        <f t="shared" si="11"/>
        <v>Transporte</v>
      </c>
      <c r="M29" s="40" t="str">
        <f t="shared" si="12"/>
        <v>Coches</v>
      </c>
      <c r="N29" s="41" t="str">
        <f t="shared" si="13"/>
        <v>ITV</v>
      </c>
      <c r="O29" s="4" t="s">
        <v>114</v>
      </c>
    </row>
    <row r="30" spans="1:15" x14ac:dyDescent="0.2">
      <c r="A30" s="28"/>
      <c r="B30" s="28"/>
      <c r="C30" s="24" t="s">
        <v>159</v>
      </c>
      <c r="D30" s="32">
        <v>1</v>
      </c>
      <c r="E30" s="25">
        <v>50</v>
      </c>
      <c r="F30" s="26">
        <v>1</v>
      </c>
      <c r="G30" s="18">
        <f t="shared" ref="G30" si="18">$D30*E30/F30</f>
        <v>50</v>
      </c>
      <c r="H30" s="19">
        <f t="shared" ref="H30" si="19">G30*12</f>
        <v>600</v>
      </c>
      <c r="I30" s="53">
        <v>1</v>
      </c>
      <c r="J30" s="20">
        <f t="shared" ref="J30" si="20">G30*I30</f>
        <v>50</v>
      </c>
      <c r="K30" s="20">
        <f t="shared" ref="K30" si="21">J30*12</f>
        <v>600</v>
      </c>
      <c r="L30" s="40" t="str">
        <f t="shared" ref="L30" si="22">IF(A30="",L29,A30)</f>
        <v>Transporte</v>
      </c>
      <c r="M30" s="40" t="str">
        <f t="shared" ref="M30" si="23">IF(AND((B30=""),(A30="")),M29,B30)</f>
        <v>Coches</v>
      </c>
      <c r="N30" s="41" t="str">
        <f t="shared" ref="N30" si="24">IF(AND((C30=""),(B30=""),(A30="")),N29,C30)</f>
        <v>Garage</v>
      </c>
      <c r="O30" s="4" t="s">
        <v>114</v>
      </c>
    </row>
    <row r="31" spans="1:15" x14ac:dyDescent="0.2">
      <c r="A31" s="28"/>
      <c r="B31" s="28"/>
      <c r="C31" s="24" t="s">
        <v>58</v>
      </c>
      <c r="D31" s="32">
        <v>2</v>
      </c>
      <c r="E31" s="25">
        <v>2000</v>
      </c>
      <c r="F31" s="26">
        <v>12</v>
      </c>
      <c r="G31" s="18">
        <f t="shared" si="7"/>
        <v>333.33333333333331</v>
      </c>
      <c r="H31" s="19">
        <f t="shared" si="8"/>
        <v>4000</v>
      </c>
      <c r="I31" s="53">
        <v>0.5</v>
      </c>
      <c r="J31" s="20">
        <f t="shared" si="9"/>
        <v>166.66666666666666</v>
      </c>
      <c r="K31" s="20">
        <f t="shared" si="10"/>
        <v>2000</v>
      </c>
      <c r="L31" s="40" t="str">
        <f>IF(A31="",L29,A31)</f>
        <v>Transporte</v>
      </c>
      <c r="M31" s="40" t="str">
        <f>IF(AND((B31=""),(A31="")),M29,B31)</f>
        <v>Coches</v>
      </c>
      <c r="N31" s="41" t="str">
        <f>IF(AND((C31=""),(B31=""),(A31="")),N29,C31)</f>
        <v>Gasolina, parking, autopistas</v>
      </c>
      <c r="O31" s="4" t="s">
        <v>114</v>
      </c>
    </row>
    <row r="32" spans="1:15" x14ac:dyDescent="0.2">
      <c r="A32" s="28"/>
      <c r="B32" s="28"/>
      <c r="C32" s="24" t="s">
        <v>62</v>
      </c>
      <c r="D32" s="32">
        <v>2</v>
      </c>
      <c r="E32" s="25">
        <v>150</v>
      </c>
      <c r="F32" s="26">
        <v>12</v>
      </c>
      <c r="G32" s="18">
        <f t="shared" si="7"/>
        <v>25</v>
      </c>
      <c r="H32" s="19">
        <f t="shared" si="8"/>
        <v>300</v>
      </c>
      <c r="I32" s="53">
        <v>0.5</v>
      </c>
      <c r="J32" s="20">
        <f t="shared" si="9"/>
        <v>12.5</v>
      </c>
      <c r="K32" s="20">
        <f t="shared" si="10"/>
        <v>150</v>
      </c>
      <c r="L32" s="40" t="str">
        <f t="shared" si="11"/>
        <v>Transporte</v>
      </c>
      <c r="M32" s="40" t="str">
        <f t="shared" si="12"/>
        <v>Coches</v>
      </c>
      <c r="N32" s="41" t="str">
        <f t="shared" si="13"/>
        <v>Revisión Anual</v>
      </c>
      <c r="O32" s="4" t="s">
        <v>114</v>
      </c>
    </row>
    <row r="33" spans="1:15" x14ac:dyDescent="0.2">
      <c r="A33" s="28"/>
      <c r="B33" s="28"/>
      <c r="C33" s="24" t="s">
        <v>81</v>
      </c>
      <c r="D33" s="32">
        <v>2</v>
      </c>
      <c r="E33" s="25">
        <v>500</v>
      </c>
      <c r="F33" s="26">
        <v>48</v>
      </c>
      <c r="G33" s="18">
        <f t="shared" si="7"/>
        <v>20.833333333333332</v>
      </c>
      <c r="H33" s="19">
        <f t="shared" si="8"/>
        <v>250</v>
      </c>
      <c r="I33" s="53">
        <v>0.5</v>
      </c>
      <c r="J33" s="20">
        <f t="shared" si="9"/>
        <v>10.416666666666666</v>
      </c>
      <c r="K33" s="20">
        <f t="shared" si="10"/>
        <v>125</v>
      </c>
      <c r="L33" s="40" t="str">
        <f t="shared" si="11"/>
        <v>Transporte</v>
      </c>
      <c r="M33" s="40" t="str">
        <f t="shared" si="12"/>
        <v>Coches</v>
      </c>
      <c r="N33" s="41" t="str">
        <f t="shared" si="13"/>
        <v>Recambios: ruedas, pastillas, discos,…</v>
      </c>
      <c r="O33" s="4" t="s">
        <v>114</v>
      </c>
    </row>
    <row r="34" spans="1:15" x14ac:dyDescent="0.2">
      <c r="A34" s="28"/>
      <c r="B34" s="28"/>
      <c r="C34" s="24" t="s">
        <v>82</v>
      </c>
      <c r="D34" s="32">
        <v>2</v>
      </c>
      <c r="E34" s="25">
        <v>200</v>
      </c>
      <c r="F34" s="26">
        <v>12</v>
      </c>
      <c r="G34" s="18">
        <f t="shared" si="7"/>
        <v>33.333333333333336</v>
      </c>
      <c r="H34" s="19">
        <f t="shared" si="8"/>
        <v>400</v>
      </c>
      <c r="I34" s="53">
        <v>0.5</v>
      </c>
      <c r="J34" s="20">
        <f t="shared" si="9"/>
        <v>16.666666666666668</v>
      </c>
      <c r="K34" s="20">
        <f t="shared" si="10"/>
        <v>200</v>
      </c>
      <c r="L34" s="40" t="str">
        <f t="shared" si="11"/>
        <v>Transporte</v>
      </c>
      <c r="M34" s="40" t="str">
        <f t="shared" si="12"/>
        <v>Coches</v>
      </c>
      <c r="N34" s="41" t="str">
        <f t="shared" si="13"/>
        <v>Taller, averías</v>
      </c>
      <c r="O34" s="4" t="s">
        <v>114</v>
      </c>
    </row>
    <row r="35" spans="1:15" x14ac:dyDescent="0.2">
      <c r="A35" s="28"/>
      <c r="B35" s="28"/>
      <c r="C35" s="24" t="s">
        <v>38</v>
      </c>
      <c r="D35" s="32">
        <v>2</v>
      </c>
      <c r="E35" s="25">
        <v>400</v>
      </c>
      <c r="F35" s="26">
        <v>12</v>
      </c>
      <c r="G35" s="18">
        <f t="shared" si="7"/>
        <v>66.666666666666671</v>
      </c>
      <c r="H35" s="19">
        <f t="shared" si="8"/>
        <v>800</v>
      </c>
      <c r="I35" s="53">
        <v>0.5</v>
      </c>
      <c r="J35" s="20">
        <f t="shared" si="9"/>
        <v>33.333333333333336</v>
      </c>
      <c r="K35" s="20">
        <f t="shared" si="10"/>
        <v>400</v>
      </c>
      <c r="L35" s="40" t="str">
        <f t="shared" si="11"/>
        <v>Transporte</v>
      </c>
      <c r="M35" s="40" t="str">
        <f t="shared" si="12"/>
        <v>Coches</v>
      </c>
      <c r="N35" s="41" t="str">
        <f t="shared" si="13"/>
        <v>Seguro coche</v>
      </c>
      <c r="O35" s="4" t="s">
        <v>114</v>
      </c>
    </row>
    <row r="36" spans="1:15" x14ac:dyDescent="0.2">
      <c r="A36" s="28" t="s">
        <v>39</v>
      </c>
      <c r="B36" s="28"/>
      <c r="C36" s="24" t="s">
        <v>157</v>
      </c>
      <c r="D36" s="32">
        <v>4</v>
      </c>
      <c r="E36" s="25">
        <v>60</v>
      </c>
      <c r="F36" s="26">
        <v>1</v>
      </c>
      <c r="G36" s="18">
        <f t="shared" si="7"/>
        <v>240</v>
      </c>
      <c r="H36" s="19">
        <f t="shared" si="8"/>
        <v>2880</v>
      </c>
      <c r="I36" s="53">
        <v>1</v>
      </c>
      <c r="J36" s="20">
        <f t="shared" si="9"/>
        <v>240</v>
      </c>
      <c r="K36" s="20">
        <f t="shared" si="10"/>
        <v>2880</v>
      </c>
      <c r="L36" s="40" t="str">
        <f t="shared" si="11"/>
        <v>Salud</v>
      </c>
      <c r="M36" s="40">
        <f t="shared" si="12"/>
        <v>0</v>
      </c>
      <c r="N36" s="41" t="str">
        <f t="shared" si="13"/>
        <v>Seguro médico</v>
      </c>
      <c r="O36" s="4" t="s">
        <v>114</v>
      </c>
    </row>
    <row r="37" spans="1:15" x14ac:dyDescent="0.2">
      <c r="A37" s="28"/>
      <c r="B37" s="28"/>
      <c r="C37" s="24" t="s">
        <v>158</v>
      </c>
      <c r="D37" s="32">
        <v>4</v>
      </c>
      <c r="E37" s="25">
        <v>100</v>
      </c>
      <c r="F37" s="26">
        <v>12</v>
      </c>
      <c r="G37" s="18">
        <f t="shared" si="7"/>
        <v>33.333333333333336</v>
      </c>
      <c r="H37" s="19">
        <f t="shared" si="8"/>
        <v>400</v>
      </c>
      <c r="I37" s="53">
        <v>1</v>
      </c>
      <c r="J37" s="20">
        <f t="shared" si="9"/>
        <v>33.333333333333336</v>
      </c>
      <c r="K37" s="20">
        <f t="shared" si="10"/>
        <v>400</v>
      </c>
      <c r="L37" s="40" t="str">
        <f t="shared" si="11"/>
        <v>Salud</v>
      </c>
      <c r="M37" s="40">
        <f t="shared" si="12"/>
        <v>0</v>
      </c>
      <c r="N37" s="41" t="str">
        <f t="shared" si="13"/>
        <v>Otros médicos (incluye dentista)</v>
      </c>
      <c r="O37" s="4" t="s">
        <v>114</v>
      </c>
    </row>
    <row r="38" spans="1:15" x14ac:dyDescent="0.2">
      <c r="A38" s="28"/>
      <c r="B38" s="28"/>
      <c r="C38" s="24" t="s">
        <v>40</v>
      </c>
      <c r="D38" s="32">
        <v>1</v>
      </c>
      <c r="E38" s="25">
        <v>50</v>
      </c>
      <c r="F38" s="26">
        <v>1</v>
      </c>
      <c r="G38" s="18">
        <f t="shared" si="7"/>
        <v>50</v>
      </c>
      <c r="H38" s="19">
        <f t="shared" si="8"/>
        <v>600</v>
      </c>
      <c r="I38" s="53">
        <v>1</v>
      </c>
      <c r="J38" s="20">
        <f t="shared" si="9"/>
        <v>50</v>
      </c>
      <c r="K38" s="20">
        <f t="shared" si="10"/>
        <v>600</v>
      </c>
      <c r="L38" s="40" t="str">
        <f t="shared" si="11"/>
        <v>Salud</v>
      </c>
      <c r="M38" s="40">
        <f t="shared" si="12"/>
        <v>0</v>
      </c>
      <c r="N38" s="41" t="str">
        <f t="shared" si="13"/>
        <v>Farmacia</v>
      </c>
      <c r="O38" s="4" t="s">
        <v>114</v>
      </c>
    </row>
    <row r="39" spans="1:15" x14ac:dyDescent="0.2">
      <c r="A39" s="28"/>
      <c r="B39" s="28"/>
      <c r="C39" s="24" t="s">
        <v>115</v>
      </c>
      <c r="D39" s="32">
        <v>4</v>
      </c>
      <c r="E39" s="25">
        <v>150</v>
      </c>
      <c r="F39" s="26">
        <v>12</v>
      </c>
      <c r="G39" s="18">
        <f t="shared" si="7"/>
        <v>50</v>
      </c>
      <c r="H39" s="19">
        <f t="shared" si="8"/>
        <v>600</v>
      </c>
      <c r="I39" s="53">
        <v>0.75</v>
      </c>
      <c r="J39" s="20">
        <f t="shared" si="9"/>
        <v>37.5</v>
      </c>
      <c r="K39" s="20">
        <f t="shared" si="10"/>
        <v>450</v>
      </c>
      <c r="L39" s="40" t="str">
        <f t="shared" si="11"/>
        <v>Salud</v>
      </c>
      <c r="M39" s="40">
        <f t="shared" si="12"/>
        <v>0</v>
      </c>
      <c r="N39" s="41" t="str">
        <f t="shared" si="13"/>
        <v>Gafa, Lentillas, audímetros</v>
      </c>
      <c r="O39" s="4" t="s">
        <v>114</v>
      </c>
    </row>
    <row r="40" spans="1:15" x14ac:dyDescent="0.2">
      <c r="A40" s="28"/>
      <c r="B40" s="28"/>
      <c r="C40" s="24" t="s">
        <v>50</v>
      </c>
      <c r="D40" s="32">
        <v>1</v>
      </c>
      <c r="E40" s="25">
        <v>25</v>
      </c>
      <c r="F40" s="26">
        <v>1</v>
      </c>
      <c r="G40" s="18">
        <f t="shared" si="7"/>
        <v>25</v>
      </c>
      <c r="H40" s="19">
        <f t="shared" si="8"/>
        <v>300</v>
      </c>
      <c r="I40" s="53">
        <v>1</v>
      </c>
      <c r="J40" s="20">
        <f t="shared" si="9"/>
        <v>25</v>
      </c>
      <c r="K40" s="20">
        <f t="shared" si="10"/>
        <v>300</v>
      </c>
      <c r="L40" s="40" t="str">
        <f t="shared" si="11"/>
        <v>Salud</v>
      </c>
      <c r="M40" s="40">
        <f t="shared" si="12"/>
        <v>0</v>
      </c>
      <c r="N40" s="41" t="str">
        <f t="shared" si="13"/>
        <v>Veterinario</v>
      </c>
      <c r="O40" s="4" t="s">
        <v>114</v>
      </c>
    </row>
    <row r="41" spans="1:15" x14ac:dyDescent="0.2">
      <c r="A41" s="28" t="s">
        <v>44</v>
      </c>
      <c r="B41" s="28"/>
      <c r="C41" s="24" t="s">
        <v>95</v>
      </c>
      <c r="D41" s="32">
        <v>4</v>
      </c>
      <c r="E41" s="25">
        <v>75</v>
      </c>
      <c r="F41" s="26">
        <v>1</v>
      </c>
      <c r="G41" s="18">
        <f t="shared" si="7"/>
        <v>300</v>
      </c>
      <c r="H41" s="19">
        <f t="shared" si="8"/>
        <v>3600</v>
      </c>
      <c r="I41" s="53">
        <v>0.5</v>
      </c>
      <c r="J41" s="20">
        <f t="shared" si="9"/>
        <v>150</v>
      </c>
      <c r="K41" s="20">
        <f t="shared" si="10"/>
        <v>1800</v>
      </c>
      <c r="L41" s="40" t="str">
        <f t="shared" si="11"/>
        <v>Deporte</v>
      </c>
      <c r="M41" s="40">
        <f t="shared" si="12"/>
        <v>0</v>
      </c>
      <c r="N41" s="41" t="str">
        <f t="shared" si="13"/>
        <v>Gimnasio, clases hobbies (artes, deporte)</v>
      </c>
      <c r="O41" s="4" t="s">
        <v>114</v>
      </c>
    </row>
    <row r="42" spans="1:15" x14ac:dyDescent="0.2">
      <c r="A42" s="28" t="s">
        <v>46</v>
      </c>
      <c r="B42" s="28"/>
      <c r="C42" s="24" t="s">
        <v>46</v>
      </c>
      <c r="D42" s="32">
        <v>2</v>
      </c>
      <c r="E42" s="25">
        <v>200</v>
      </c>
      <c r="F42" s="26">
        <f>12/10</f>
        <v>1.2</v>
      </c>
      <c r="G42" s="18">
        <f t="shared" si="7"/>
        <v>333.33333333333337</v>
      </c>
      <c r="H42" s="19">
        <f t="shared" si="8"/>
        <v>4000.0000000000005</v>
      </c>
      <c r="I42" s="53">
        <v>0</v>
      </c>
      <c r="J42" s="20">
        <f t="shared" si="9"/>
        <v>0</v>
      </c>
      <c r="K42" s="20">
        <f t="shared" si="10"/>
        <v>0</v>
      </c>
      <c r="L42" s="40" t="str">
        <f t="shared" si="11"/>
        <v>Estudios</v>
      </c>
      <c r="M42" s="40">
        <f t="shared" si="12"/>
        <v>0</v>
      </c>
      <c r="N42" s="41" t="str">
        <f t="shared" si="13"/>
        <v>Estudios</v>
      </c>
      <c r="O42" s="4" t="s">
        <v>114</v>
      </c>
    </row>
    <row r="43" spans="1:15" x14ac:dyDescent="0.2">
      <c r="A43" s="28"/>
      <c r="B43" s="28"/>
      <c r="C43" s="24" t="s">
        <v>49</v>
      </c>
      <c r="D43" s="32">
        <v>2</v>
      </c>
      <c r="E43" s="25">
        <v>400</v>
      </c>
      <c r="F43" s="26">
        <v>24</v>
      </c>
      <c r="G43" s="18">
        <f t="shared" si="7"/>
        <v>33.333333333333336</v>
      </c>
      <c r="H43" s="19">
        <f t="shared" si="8"/>
        <v>400</v>
      </c>
      <c r="I43" s="53">
        <v>0</v>
      </c>
      <c r="J43" s="20">
        <f t="shared" si="9"/>
        <v>0</v>
      </c>
      <c r="K43" s="20">
        <f t="shared" si="10"/>
        <v>0</v>
      </c>
      <c r="L43" s="40" t="str">
        <f t="shared" si="11"/>
        <v>Estudios</v>
      </c>
      <c r="M43" s="40">
        <f t="shared" si="12"/>
        <v>0</v>
      </c>
      <c r="N43" s="41" t="str">
        <f t="shared" si="13"/>
        <v>Actividades Curso</v>
      </c>
      <c r="O43" s="4" t="s">
        <v>114</v>
      </c>
    </row>
    <row r="44" spans="1:15" x14ac:dyDescent="0.2">
      <c r="A44" s="28"/>
      <c r="B44" s="28"/>
      <c r="C44" s="24" t="s">
        <v>45</v>
      </c>
      <c r="D44" s="32">
        <v>2</v>
      </c>
      <c r="E44" s="25">
        <v>50</v>
      </c>
      <c r="F44" s="26">
        <v>1.2</v>
      </c>
      <c r="G44" s="18">
        <f t="shared" si="7"/>
        <v>83.333333333333343</v>
      </c>
      <c r="H44" s="19">
        <f t="shared" si="8"/>
        <v>1000.0000000000001</v>
      </c>
      <c r="I44" s="53">
        <v>0.5</v>
      </c>
      <c r="J44" s="20">
        <f t="shared" si="9"/>
        <v>41.666666666666671</v>
      </c>
      <c r="K44" s="20">
        <f t="shared" si="10"/>
        <v>500.00000000000006</v>
      </c>
      <c r="L44" s="40" t="str">
        <f t="shared" si="11"/>
        <v>Estudios</v>
      </c>
      <c r="M44" s="40">
        <f t="shared" si="12"/>
        <v>0</v>
      </c>
      <c r="N44" s="41" t="str">
        <f t="shared" si="13"/>
        <v>Extraescolares</v>
      </c>
      <c r="O44" s="4" t="s">
        <v>114</v>
      </c>
    </row>
    <row r="45" spans="1:15" x14ac:dyDescent="0.2">
      <c r="A45" s="28"/>
      <c r="B45" s="28"/>
      <c r="C45" s="24" t="s">
        <v>85</v>
      </c>
      <c r="D45" s="32">
        <v>2</v>
      </c>
      <c r="E45" s="25">
        <v>400</v>
      </c>
      <c r="F45" s="26">
        <v>12</v>
      </c>
      <c r="G45" s="18">
        <f t="shared" si="7"/>
        <v>66.666666666666671</v>
      </c>
      <c r="H45" s="19">
        <f t="shared" si="8"/>
        <v>800</v>
      </c>
      <c r="I45" s="53">
        <v>0</v>
      </c>
      <c r="J45" s="20">
        <f t="shared" si="9"/>
        <v>0</v>
      </c>
      <c r="K45" s="20">
        <f t="shared" si="10"/>
        <v>0</v>
      </c>
      <c r="L45" s="40" t="str">
        <f t="shared" si="11"/>
        <v>Estudios</v>
      </c>
      <c r="M45" s="40">
        <f t="shared" si="12"/>
        <v>0</v>
      </c>
      <c r="N45" s="41" t="str">
        <f t="shared" si="13"/>
        <v>Libros, uniformes y equipamiento escolar</v>
      </c>
      <c r="O45" s="4" t="s">
        <v>114</v>
      </c>
    </row>
    <row r="46" spans="1:15" x14ac:dyDescent="0.2">
      <c r="A46" s="28" t="s">
        <v>54</v>
      </c>
      <c r="B46" s="28"/>
      <c r="C46" s="24" t="s">
        <v>86</v>
      </c>
      <c r="D46" s="32">
        <v>1</v>
      </c>
      <c r="E46" s="25">
        <v>25</v>
      </c>
      <c r="F46" s="26">
        <v>1</v>
      </c>
      <c r="G46" s="18">
        <f t="shared" si="7"/>
        <v>25</v>
      </c>
      <c r="H46" s="19">
        <f t="shared" si="8"/>
        <v>300</v>
      </c>
      <c r="I46" s="53">
        <v>1</v>
      </c>
      <c r="J46" s="20">
        <f t="shared" si="9"/>
        <v>25</v>
      </c>
      <c r="K46" s="20">
        <f t="shared" si="10"/>
        <v>300</v>
      </c>
      <c r="L46" s="40" t="str">
        <f t="shared" si="11"/>
        <v>Ocio y Otros</v>
      </c>
      <c r="M46" s="40">
        <f t="shared" si="12"/>
        <v>0</v>
      </c>
      <c r="N46" s="41" t="str">
        <f t="shared" si="13"/>
        <v>Lectura, video (p.e. netflix), musica(p.e. spotify)</v>
      </c>
      <c r="O46" s="4" t="s">
        <v>114</v>
      </c>
    </row>
    <row r="47" spans="1:15" x14ac:dyDescent="0.2">
      <c r="A47" s="28"/>
      <c r="B47" s="28"/>
      <c r="C47" s="24" t="s">
        <v>87</v>
      </c>
      <c r="D47" s="32">
        <v>1</v>
      </c>
      <c r="E47" s="25">
        <v>250</v>
      </c>
      <c r="F47" s="26">
        <v>1</v>
      </c>
      <c r="G47" s="18">
        <f t="shared" si="7"/>
        <v>250</v>
      </c>
      <c r="H47" s="19">
        <f t="shared" si="8"/>
        <v>3000</v>
      </c>
      <c r="I47" s="53">
        <v>1</v>
      </c>
      <c r="J47" s="20">
        <f t="shared" si="9"/>
        <v>250</v>
      </c>
      <c r="K47" s="20">
        <f t="shared" si="10"/>
        <v>3000</v>
      </c>
      <c r="L47" s="40" t="str">
        <f t="shared" si="11"/>
        <v>Ocio y Otros</v>
      </c>
      <c r="M47" s="40">
        <f t="shared" si="12"/>
        <v>0</v>
      </c>
      <c r="N47" s="41" t="str">
        <f t="shared" si="13"/>
        <v>Salidas semanales, cafés,…</v>
      </c>
      <c r="O47" s="4" t="s">
        <v>114</v>
      </c>
    </row>
    <row r="48" spans="1:15" x14ac:dyDescent="0.2">
      <c r="A48" s="28"/>
      <c r="B48" s="28"/>
      <c r="C48" s="24" t="s">
        <v>88</v>
      </c>
      <c r="D48" s="32">
        <v>2</v>
      </c>
      <c r="E48" s="25">
        <v>25</v>
      </c>
      <c r="F48" s="26">
        <v>1</v>
      </c>
      <c r="G48" s="18">
        <f t="shared" si="7"/>
        <v>50</v>
      </c>
      <c r="H48" s="19">
        <f t="shared" si="8"/>
        <v>600</v>
      </c>
      <c r="I48" s="53">
        <v>0</v>
      </c>
      <c r="J48" s="20">
        <f t="shared" si="9"/>
        <v>0</v>
      </c>
      <c r="K48" s="20">
        <f t="shared" si="10"/>
        <v>0</v>
      </c>
      <c r="L48" s="40" t="str">
        <f t="shared" si="11"/>
        <v>Ocio y Otros</v>
      </c>
      <c r="M48" s="40">
        <f t="shared" si="12"/>
        <v>0</v>
      </c>
      <c r="N48" s="41" t="str">
        <f t="shared" si="13"/>
        <v>Pagas niños</v>
      </c>
      <c r="O48" s="4" t="s">
        <v>114</v>
      </c>
    </row>
    <row r="49" spans="1:15" x14ac:dyDescent="0.2">
      <c r="A49" s="28"/>
      <c r="B49" s="28"/>
      <c r="C49" s="24" t="s">
        <v>93</v>
      </c>
      <c r="D49" s="32">
        <v>1</v>
      </c>
      <c r="E49" s="25">
        <v>1500</v>
      </c>
      <c r="F49" s="26">
        <v>24</v>
      </c>
      <c r="G49" s="18">
        <f t="shared" si="7"/>
        <v>62.5</v>
      </c>
      <c r="H49" s="19">
        <f t="shared" si="8"/>
        <v>750</v>
      </c>
      <c r="I49" s="53">
        <v>1</v>
      </c>
      <c r="J49" s="20">
        <f t="shared" si="9"/>
        <v>62.5</v>
      </c>
      <c r="K49" s="20">
        <f t="shared" si="10"/>
        <v>750</v>
      </c>
      <c r="L49" s="40" t="str">
        <f t="shared" si="11"/>
        <v>Ocio y Otros</v>
      </c>
      <c r="M49" s="40">
        <f t="shared" si="12"/>
        <v>0</v>
      </c>
      <c r="N49" s="41" t="str">
        <f t="shared" si="13"/>
        <v>Viajes de placer</v>
      </c>
      <c r="O49" s="4" t="s">
        <v>114</v>
      </c>
    </row>
    <row r="50" spans="1:15" x14ac:dyDescent="0.2">
      <c r="A50" s="28"/>
      <c r="B50" s="28"/>
      <c r="C50" s="24" t="s">
        <v>94</v>
      </c>
      <c r="D50" s="32">
        <v>1</v>
      </c>
      <c r="E50" s="25">
        <v>2000</v>
      </c>
      <c r="F50" s="26">
        <v>12</v>
      </c>
      <c r="G50" s="18">
        <f t="shared" si="7"/>
        <v>166.66666666666666</v>
      </c>
      <c r="H50" s="19">
        <f t="shared" si="8"/>
        <v>2000</v>
      </c>
      <c r="I50" s="53">
        <v>0.75</v>
      </c>
      <c r="J50" s="20">
        <f t="shared" si="9"/>
        <v>125</v>
      </c>
      <c r="K50" s="20">
        <f t="shared" si="10"/>
        <v>1500</v>
      </c>
      <c r="L50" s="40" t="str">
        <f t="shared" si="11"/>
        <v>Ocio y Otros</v>
      </c>
      <c r="M50" s="40">
        <f t="shared" si="12"/>
        <v>0</v>
      </c>
      <c r="N50" s="41" t="str">
        <f t="shared" si="13"/>
        <v>Vacaciones (incluye gastos asociados: resturantes, hamacas,…)</v>
      </c>
      <c r="O50" s="4" t="s">
        <v>114</v>
      </c>
    </row>
    <row r="51" spans="1:15" x14ac:dyDescent="0.2">
      <c r="A51" s="28"/>
      <c r="B51" s="28"/>
      <c r="C51" s="24" t="s">
        <v>55</v>
      </c>
      <c r="D51" s="32">
        <v>1</v>
      </c>
      <c r="E51" s="25">
        <v>1000</v>
      </c>
      <c r="F51" s="26">
        <v>12</v>
      </c>
      <c r="G51" s="18">
        <f t="shared" si="7"/>
        <v>83.333333333333329</v>
      </c>
      <c r="H51" s="19">
        <f t="shared" si="8"/>
        <v>1000</v>
      </c>
      <c r="I51" s="53">
        <v>1</v>
      </c>
      <c r="J51" s="20">
        <f t="shared" si="9"/>
        <v>83.333333333333329</v>
      </c>
      <c r="K51" s="20">
        <f t="shared" si="10"/>
        <v>1000</v>
      </c>
      <c r="L51" s="40" t="str">
        <f t="shared" si="11"/>
        <v>Ocio y Otros</v>
      </c>
      <c r="M51" s="40">
        <f t="shared" si="12"/>
        <v>0</v>
      </c>
      <c r="N51" s="41" t="str">
        <f t="shared" si="13"/>
        <v>Regalos</v>
      </c>
      <c r="O51" s="4" t="s">
        <v>114</v>
      </c>
    </row>
    <row r="52" spans="1:15" s="5" customFormat="1" x14ac:dyDescent="0.2">
      <c r="A52" s="29" t="s">
        <v>28</v>
      </c>
      <c r="B52" s="29"/>
      <c r="C52" s="27" t="s">
        <v>89</v>
      </c>
      <c r="D52" s="32">
        <v>1</v>
      </c>
      <c r="E52" s="25">
        <v>100</v>
      </c>
      <c r="F52" s="26">
        <v>1</v>
      </c>
      <c r="G52" s="18">
        <f t="shared" si="7"/>
        <v>100</v>
      </c>
      <c r="H52" s="19">
        <f t="shared" si="8"/>
        <v>1200</v>
      </c>
      <c r="I52" s="54">
        <v>1</v>
      </c>
      <c r="J52" s="20">
        <f t="shared" si="9"/>
        <v>100</v>
      </c>
      <c r="K52" s="20">
        <f t="shared" si="10"/>
        <v>1200</v>
      </c>
      <c r="L52" s="40" t="str">
        <f t="shared" si="11"/>
        <v>Otros</v>
      </c>
      <c r="M52" s="40">
        <f t="shared" si="12"/>
        <v>0</v>
      </c>
      <c r="N52" s="41" t="str">
        <f t="shared" si="13"/>
        <v>Otros extra no contemplados</v>
      </c>
      <c r="O52" s="4" t="s">
        <v>114</v>
      </c>
    </row>
    <row r="53" spans="1:15" x14ac:dyDescent="0.2">
      <c r="A53" s="28"/>
      <c r="B53" s="28"/>
      <c r="C53" s="24" t="s">
        <v>160</v>
      </c>
      <c r="D53" s="32">
        <v>1</v>
      </c>
      <c r="E53" s="25">
        <v>50</v>
      </c>
      <c r="F53" s="26">
        <v>1</v>
      </c>
      <c r="G53" s="18">
        <f t="shared" si="7"/>
        <v>50</v>
      </c>
      <c r="H53" s="19">
        <f t="shared" si="8"/>
        <v>600</v>
      </c>
      <c r="I53" s="53">
        <v>1</v>
      </c>
      <c r="J53" s="20">
        <f t="shared" si="9"/>
        <v>50</v>
      </c>
      <c r="K53" s="20">
        <f t="shared" si="10"/>
        <v>600</v>
      </c>
      <c r="L53" s="40" t="str">
        <f t="shared" si="11"/>
        <v>Otros</v>
      </c>
      <c r="M53" s="40">
        <f t="shared" si="12"/>
        <v>0</v>
      </c>
      <c r="N53" s="41" t="str">
        <f t="shared" si="13"/>
        <v>Dinero de Bolsillo</v>
      </c>
      <c r="O53" s="4" t="s">
        <v>114</v>
      </c>
    </row>
    <row r="54" spans="1:15" x14ac:dyDescent="0.2">
      <c r="A54" s="28" t="s">
        <v>161</v>
      </c>
      <c r="B54" s="28"/>
      <c r="C54" s="24" t="s">
        <v>164</v>
      </c>
      <c r="D54" s="32">
        <v>1</v>
      </c>
      <c r="E54" s="25">
        <v>1000</v>
      </c>
      <c r="F54" s="26">
        <v>12</v>
      </c>
      <c r="G54" s="18">
        <f t="shared" si="7"/>
        <v>83.333333333333329</v>
      </c>
      <c r="H54" s="19">
        <f t="shared" si="8"/>
        <v>1000</v>
      </c>
      <c r="I54" s="53">
        <v>0</v>
      </c>
      <c r="J54" s="20">
        <f t="shared" si="9"/>
        <v>0</v>
      </c>
      <c r="K54" s="20">
        <f t="shared" si="10"/>
        <v>0</v>
      </c>
      <c r="L54" s="40" t="str">
        <f t="shared" si="11"/>
        <v>Ahorro y previsión</v>
      </c>
      <c r="M54" s="40">
        <f t="shared" si="12"/>
        <v>0</v>
      </c>
      <c r="N54" s="41" t="str">
        <f t="shared" si="13"/>
        <v>Aportación Plan de Pensiones</v>
      </c>
      <c r="O54" s="4" t="s">
        <v>114</v>
      </c>
    </row>
    <row r="55" spans="1:15" x14ac:dyDescent="0.2">
      <c r="A55" s="28" t="s">
        <v>91</v>
      </c>
      <c r="B55" s="28"/>
      <c r="C55" s="24" t="s">
        <v>105</v>
      </c>
      <c r="D55" s="32">
        <v>1</v>
      </c>
      <c r="E55" s="25"/>
      <c r="F55" s="26">
        <v>1</v>
      </c>
      <c r="G55" s="18">
        <f t="shared" si="7"/>
        <v>0</v>
      </c>
      <c r="H55" s="19">
        <f t="shared" si="8"/>
        <v>0</v>
      </c>
      <c r="I55" s="53">
        <v>1</v>
      </c>
      <c r="J55" s="20">
        <f t="shared" si="9"/>
        <v>0</v>
      </c>
      <c r="K55" s="20">
        <f t="shared" si="10"/>
        <v>0</v>
      </c>
      <c r="L55" s="40" t="str">
        <f t="shared" si="11"/>
        <v>Otros gastos</v>
      </c>
      <c r="M55" s="40">
        <f t="shared" si="12"/>
        <v>0</v>
      </c>
      <c r="N55" s="41" t="str">
        <f t="shared" si="13"/>
        <v>gasto</v>
      </c>
      <c r="O55" s="4" t="s">
        <v>114</v>
      </c>
    </row>
    <row r="56" spans="1:15" x14ac:dyDescent="0.2">
      <c r="A56" s="28"/>
      <c r="B56" s="28"/>
      <c r="C56" s="24" t="s">
        <v>105</v>
      </c>
      <c r="D56" s="32">
        <v>1</v>
      </c>
      <c r="E56" s="25"/>
      <c r="F56" s="26">
        <v>1</v>
      </c>
      <c r="G56" s="18">
        <f t="shared" si="7"/>
        <v>0</v>
      </c>
      <c r="H56" s="19">
        <f t="shared" si="8"/>
        <v>0</v>
      </c>
      <c r="I56" s="53">
        <v>1</v>
      </c>
      <c r="J56" s="20">
        <f t="shared" si="9"/>
        <v>0</v>
      </c>
      <c r="K56" s="20">
        <f t="shared" si="10"/>
        <v>0</v>
      </c>
      <c r="L56" s="40" t="str">
        <f t="shared" si="11"/>
        <v>Otros gastos</v>
      </c>
      <c r="M56" s="40">
        <f t="shared" si="12"/>
        <v>0</v>
      </c>
      <c r="N56" s="41" t="str">
        <f t="shared" si="13"/>
        <v>gasto</v>
      </c>
      <c r="O56" s="4" t="s">
        <v>114</v>
      </c>
    </row>
    <row r="57" spans="1:15" x14ac:dyDescent="0.2">
      <c r="A57" s="28"/>
      <c r="B57" s="28"/>
      <c r="C57" s="24" t="s">
        <v>105</v>
      </c>
      <c r="D57" s="32">
        <v>1</v>
      </c>
      <c r="E57" s="25"/>
      <c r="F57" s="26">
        <v>1</v>
      </c>
      <c r="G57" s="18">
        <f t="shared" si="7"/>
        <v>0</v>
      </c>
      <c r="H57" s="19">
        <f t="shared" si="8"/>
        <v>0</v>
      </c>
      <c r="I57" s="53">
        <v>1</v>
      </c>
      <c r="J57" s="20">
        <f t="shared" si="9"/>
        <v>0</v>
      </c>
      <c r="K57" s="20">
        <f t="shared" si="10"/>
        <v>0</v>
      </c>
      <c r="L57" s="40" t="str">
        <f t="shared" si="11"/>
        <v>Otros gastos</v>
      </c>
      <c r="M57" s="40">
        <f t="shared" si="12"/>
        <v>0</v>
      </c>
      <c r="N57" s="41" t="str">
        <f t="shared" si="13"/>
        <v>gasto</v>
      </c>
      <c r="O57" s="4" t="s">
        <v>114</v>
      </c>
    </row>
    <row r="58" spans="1:15" x14ac:dyDescent="0.2">
      <c r="A58" s="28"/>
      <c r="B58" s="28"/>
      <c r="C58" s="24" t="s">
        <v>105</v>
      </c>
      <c r="D58" s="32">
        <v>1</v>
      </c>
      <c r="E58" s="25"/>
      <c r="F58" s="26">
        <v>1</v>
      </c>
      <c r="G58" s="18">
        <f t="shared" si="7"/>
        <v>0</v>
      </c>
      <c r="H58" s="19">
        <f t="shared" si="8"/>
        <v>0</v>
      </c>
      <c r="I58" s="53">
        <v>1</v>
      </c>
      <c r="J58" s="20">
        <f t="shared" si="9"/>
        <v>0</v>
      </c>
      <c r="K58" s="20">
        <f t="shared" si="10"/>
        <v>0</v>
      </c>
      <c r="L58" s="40" t="str">
        <f t="shared" si="11"/>
        <v>Otros gastos</v>
      </c>
      <c r="M58" s="40">
        <f t="shared" si="12"/>
        <v>0</v>
      </c>
      <c r="N58" s="41" t="str">
        <f t="shared" si="13"/>
        <v>gasto</v>
      </c>
      <c r="O58" s="4" t="s">
        <v>114</v>
      </c>
    </row>
    <row r="59" spans="1:15" x14ac:dyDescent="0.2">
      <c r="A59" s="28"/>
      <c r="B59" s="28"/>
      <c r="C59" s="24" t="s">
        <v>105</v>
      </c>
      <c r="D59" s="32">
        <v>1</v>
      </c>
      <c r="E59" s="25"/>
      <c r="F59" s="26">
        <v>1</v>
      </c>
      <c r="G59" s="18">
        <f t="shared" si="7"/>
        <v>0</v>
      </c>
      <c r="H59" s="19">
        <f t="shared" si="8"/>
        <v>0</v>
      </c>
      <c r="I59" s="53">
        <v>1</v>
      </c>
      <c r="J59" s="20">
        <f t="shared" si="9"/>
        <v>0</v>
      </c>
      <c r="K59" s="20">
        <f t="shared" si="10"/>
        <v>0</v>
      </c>
      <c r="L59" s="40" t="str">
        <f t="shared" si="11"/>
        <v>Otros gastos</v>
      </c>
      <c r="M59" s="40">
        <f t="shared" si="12"/>
        <v>0</v>
      </c>
      <c r="N59" s="41" t="str">
        <f t="shared" si="13"/>
        <v>gasto</v>
      </c>
      <c r="O59" s="4" t="s">
        <v>114</v>
      </c>
    </row>
    <row r="60" spans="1:15" x14ac:dyDescent="0.2">
      <c r="A60" s="28"/>
      <c r="B60" s="28"/>
      <c r="C60" s="24" t="s">
        <v>105</v>
      </c>
      <c r="D60" s="32">
        <v>1</v>
      </c>
      <c r="E60" s="25"/>
      <c r="F60" s="26">
        <v>1</v>
      </c>
      <c r="G60" s="18">
        <f t="shared" si="7"/>
        <v>0</v>
      </c>
      <c r="H60" s="19">
        <f t="shared" si="8"/>
        <v>0</v>
      </c>
      <c r="I60" s="53">
        <v>1</v>
      </c>
      <c r="J60" s="20">
        <f t="shared" si="9"/>
        <v>0</v>
      </c>
      <c r="K60" s="20">
        <f t="shared" si="10"/>
        <v>0</v>
      </c>
      <c r="L60" s="40" t="str">
        <f t="shared" si="11"/>
        <v>Otros gastos</v>
      </c>
      <c r="M60" s="40">
        <f t="shared" si="12"/>
        <v>0</v>
      </c>
      <c r="N60" s="41" t="str">
        <f t="shared" si="13"/>
        <v>gasto</v>
      </c>
      <c r="O60" s="4" t="s">
        <v>114</v>
      </c>
    </row>
    <row r="61" spans="1:15" x14ac:dyDescent="0.2">
      <c r="A61" s="28"/>
      <c r="B61" s="28"/>
      <c r="C61" s="24" t="s">
        <v>105</v>
      </c>
      <c r="D61" s="32">
        <v>1</v>
      </c>
      <c r="E61" s="25"/>
      <c r="F61" s="26">
        <v>1</v>
      </c>
      <c r="G61" s="18">
        <f t="shared" si="7"/>
        <v>0</v>
      </c>
      <c r="H61" s="19">
        <f t="shared" si="8"/>
        <v>0</v>
      </c>
      <c r="I61" s="53">
        <v>1</v>
      </c>
      <c r="J61" s="20">
        <f t="shared" si="9"/>
        <v>0</v>
      </c>
      <c r="K61" s="20">
        <f t="shared" si="10"/>
        <v>0</v>
      </c>
      <c r="L61" s="40" t="str">
        <f t="shared" si="11"/>
        <v>Otros gastos</v>
      </c>
      <c r="M61" s="40">
        <f t="shared" si="12"/>
        <v>0</v>
      </c>
      <c r="N61" s="41" t="str">
        <f t="shared" si="13"/>
        <v>gasto</v>
      </c>
      <c r="O61" s="4" t="s">
        <v>114</v>
      </c>
    </row>
    <row r="62" spans="1:15" x14ac:dyDescent="0.2">
      <c r="A62" s="28"/>
      <c r="B62" s="28"/>
      <c r="C62" s="24" t="s">
        <v>105</v>
      </c>
      <c r="D62" s="32">
        <v>1</v>
      </c>
      <c r="E62" s="25"/>
      <c r="F62" s="26">
        <v>1</v>
      </c>
      <c r="G62" s="18">
        <f t="shared" si="7"/>
        <v>0</v>
      </c>
      <c r="H62" s="19">
        <f t="shared" si="8"/>
        <v>0</v>
      </c>
      <c r="I62" s="53">
        <v>1</v>
      </c>
      <c r="J62" s="20">
        <f t="shared" si="9"/>
        <v>0</v>
      </c>
      <c r="K62" s="20">
        <f t="shared" si="10"/>
        <v>0</v>
      </c>
      <c r="L62" s="40" t="str">
        <f t="shared" si="11"/>
        <v>Otros gastos</v>
      </c>
      <c r="M62" s="40">
        <f t="shared" si="12"/>
        <v>0</v>
      </c>
      <c r="N62" s="41" t="str">
        <f t="shared" si="13"/>
        <v>gasto</v>
      </c>
      <c r="O62" s="4" t="s">
        <v>114</v>
      </c>
    </row>
    <row r="63" spans="1:15" x14ac:dyDescent="0.2">
      <c r="A63" s="28"/>
      <c r="B63" s="28"/>
      <c r="C63" s="24" t="s">
        <v>105</v>
      </c>
      <c r="D63" s="32">
        <v>1</v>
      </c>
      <c r="E63" s="25"/>
      <c r="F63" s="26">
        <v>1</v>
      </c>
      <c r="G63" s="18">
        <f t="shared" si="7"/>
        <v>0</v>
      </c>
      <c r="H63" s="19">
        <f t="shared" si="8"/>
        <v>0</v>
      </c>
      <c r="I63" s="53">
        <v>1</v>
      </c>
      <c r="J63" s="20">
        <f t="shared" si="9"/>
        <v>0</v>
      </c>
      <c r="K63" s="20">
        <f t="shared" si="10"/>
        <v>0</v>
      </c>
      <c r="L63" s="40" t="str">
        <f t="shared" si="11"/>
        <v>Otros gastos</v>
      </c>
      <c r="M63" s="40">
        <f t="shared" si="12"/>
        <v>0</v>
      </c>
      <c r="N63" s="41" t="str">
        <f t="shared" si="13"/>
        <v>gasto</v>
      </c>
      <c r="O63" s="4" t="s">
        <v>114</v>
      </c>
    </row>
    <row r="64" spans="1:15" x14ac:dyDescent="0.2">
      <c r="A64" s="28"/>
      <c r="B64" s="28"/>
      <c r="C64" s="24" t="s">
        <v>105</v>
      </c>
      <c r="D64" s="32">
        <v>1</v>
      </c>
      <c r="E64" s="25"/>
      <c r="F64" s="26">
        <v>1</v>
      </c>
      <c r="G64" s="18">
        <f t="shared" si="7"/>
        <v>0</v>
      </c>
      <c r="H64" s="19">
        <f t="shared" si="8"/>
        <v>0</v>
      </c>
      <c r="I64" s="53">
        <v>1</v>
      </c>
      <c r="J64" s="20">
        <f t="shared" si="9"/>
        <v>0</v>
      </c>
      <c r="K64" s="20">
        <f t="shared" si="10"/>
        <v>0</v>
      </c>
      <c r="L64" s="40" t="str">
        <f t="shared" si="11"/>
        <v>Otros gastos</v>
      </c>
      <c r="M64" s="40">
        <f t="shared" si="12"/>
        <v>0</v>
      </c>
      <c r="N64" s="41" t="str">
        <f t="shared" si="13"/>
        <v>gasto</v>
      </c>
      <c r="O64" s="4" t="s">
        <v>114</v>
      </c>
    </row>
    <row r="65" spans="1:15" x14ac:dyDescent="0.2">
      <c r="A65" s="28"/>
      <c r="B65" s="28"/>
      <c r="C65" s="24" t="s">
        <v>105</v>
      </c>
      <c r="D65" s="32">
        <v>1</v>
      </c>
      <c r="E65" s="25"/>
      <c r="F65" s="26">
        <v>1</v>
      </c>
      <c r="G65" s="18">
        <f t="shared" si="7"/>
        <v>0</v>
      </c>
      <c r="H65" s="19">
        <f t="shared" si="8"/>
        <v>0</v>
      </c>
      <c r="I65" s="53">
        <v>1</v>
      </c>
      <c r="J65" s="20">
        <f t="shared" si="9"/>
        <v>0</v>
      </c>
      <c r="K65" s="20">
        <f t="shared" si="10"/>
        <v>0</v>
      </c>
      <c r="L65" s="40" t="str">
        <f t="shared" si="11"/>
        <v>Otros gastos</v>
      </c>
      <c r="M65" s="40">
        <f t="shared" si="12"/>
        <v>0</v>
      </c>
      <c r="N65" s="41" t="str">
        <f t="shared" si="13"/>
        <v>gasto</v>
      </c>
      <c r="O65" s="4" t="s">
        <v>114</v>
      </c>
    </row>
    <row r="66" spans="1:15" x14ac:dyDescent="0.2">
      <c r="A66" s="28"/>
      <c r="B66" s="28"/>
      <c r="C66" s="24" t="s">
        <v>105</v>
      </c>
      <c r="D66" s="32">
        <v>1</v>
      </c>
      <c r="E66" s="25"/>
      <c r="F66" s="26">
        <v>1</v>
      </c>
      <c r="G66" s="18">
        <f t="shared" si="7"/>
        <v>0</v>
      </c>
      <c r="H66" s="19">
        <f t="shared" si="8"/>
        <v>0</v>
      </c>
      <c r="I66" s="53">
        <v>1</v>
      </c>
      <c r="J66" s="20">
        <f t="shared" si="9"/>
        <v>0</v>
      </c>
      <c r="K66" s="20">
        <f t="shared" si="10"/>
        <v>0</v>
      </c>
      <c r="L66" s="40" t="str">
        <f t="shared" si="11"/>
        <v>Otros gastos</v>
      </c>
      <c r="M66" s="40">
        <f t="shared" si="12"/>
        <v>0</v>
      </c>
      <c r="N66" s="41" t="str">
        <f t="shared" si="13"/>
        <v>gasto</v>
      </c>
      <c r="O66" s="4" t="s">
        <v>114</v>
      </c>
    </row>
    <row r="67" spans="1:15" x14ac:dyDescent="0.2">
      <c r="A67" s="28"/>
      <c r="B67" s="28"/>
      <c r="C67" s="24" t="s">
        <v>105</v>
      </c>
      <c r="D67" s="32">
        <v>1</v>
      </c>
      <c r="E67" s="25"/>
      <c r="F67" s="26">
        <v>1</v>
      </c>
      <c r="G67" s="18">
        <f t="shared" si="7"/>
        <v>0</v>
      </c>
      <c r="H67" s="19">
        <f t="shared" si="8"/>
        <v>0</v>
      </c>
      <c r="I67" s="53">
        <v>1</v>
      </c>
      <c r="J67" s="20">
        <f t="shared" si="9"/>
        <v>0</v>
      </c>
      <c r="K67" s="20">
        <f t="shared" si="10"/>
        <v>0</v>
      </c>
      <c r="L67" s="40" t="str">
        <f t="shared" si="11"/>
        <v>Otros gastos</v>
      </c>
      <c r="M67" s="40">
        <f t="shared" si="12"/>
        <v>0</v>
      </c>
      <c r="N67" s="41" t="str">
        <f t="shared" si="13"/>
        <v>gasto</v>
      </c>
      <c r="O67" s="4" t="s">
        <v>114</v>
      </c>
    </row>
    <row r="68" spans="1:15" x14ac:dyDescent="0.2">
      <c r="A68" s="28"/>
      <c r="B68" s="28"/>
      <c r="C68" s="24" t="s">
        <v>105</v>
      </c>
      <c r="D68" s="32">
        <v>1</v>
      </c>
      <c r="E68" s="25"/>
      <c r="F68" s="26">
        <v>1</v>
      </c>
      <c r="G68" s="18">
        <f t="shared" si="7"/>
        <v>0</v>
      </c>
      <c r="H68" s="19">
        <f t="shared" si="8"/>
        <v>0</v>
      </c>
      <c r="I68" s="53">
        <v>1</v>
      </c>
      <c r="J68" s="20">
        <f t="shared" si="9"/>
        <v>0</v>
      </c>
      <c r="K68" s="20">
        <f t="shared" si="10"/>
        <v>0</v>
      </c>
      <c r="L68" s="40" t="str">
        <f t="shared" si="11"/>
        <v>Otros gastos</v>
      </c>
      <c r="M68" s="40">
        <f t="shared" si="12"/>
        <v>0</v>
      </c>
      <c r="N68" s="41" t="str">
        <f t="shared" si="13"/>
        <v>gasto</v>
      </c>
      <c r="O68" s="4" t="s">
        <v>114</v>
      </c>
    </row>
    <row r="69" spans="1:15" x14ac:dyDescent="0.2">
      <c r="A69" s="28"/>
      <c r="B69" s="28"/>
      <c r="C69" s="24" t="s">
        <v>105</v>
      </c>
      <c r="D69" s="32">
        <v>1</v>
      </c>
      <c r="E69" s="25"/>
      <c r="F69" s="26">
        <v>1</v>
      </c>
      <c r="G69" s="18">
        <f t="shared" ref="G69:G72" si="25">$D69*E69/F69</f>
        <v>0</v>
      </c>
      <c r="H69" s="19">
        <f t="shared" ref="H69:H72" si="26">G69*12</f>
        <v>0</v>
      </c>
      <c r="I69" s="53">
        <v>1</v>
      </c>
      <c r="J69" s="20">
        <f t="shared" ref="J69:J72" si="27">G69*I69</f>
        <v>0</v>
      </c>
      <c r="K69" s="20">
        <f t="shared" ref="K69:K72" si="28">J69*12</f>
        <v>0</v>
      </c>
      <c r="L69" s="40" t="str">
        <f t="shared" ref="L69:L72" si="29">IF(A69="",L68,A69)</f>
        <v>Otros gastos</v>
      </c>
      <c r="M69" s="40">
        <f t="shared" ref="M69:M72" si="30">IF(AND((B69=""),(A69="")),M68,B69)</f>
        <v>0</v>
      </c>
      <c r="N69" s="41" t="str">
        <f t="shared" ref="N69:N72" si="31">IF(AND((C69=""),(B69=""),(A69="")),N68,C69)</f>
        <v>gasto</v>
      </c>
      <c r="O69" s="4" t="s">
        <v>114</v>
      </c>
    </row>
    <row r="70" spans="1:15" x14ac:dyDescent="0.2">
      <c r="A70" s="28"/>
      <c r="B70" s="28"/>
      <c r="C70" s="24" t="s">
        <v>105</v>
      </c>
      <c r="D70" s="32">
        <v>1</v>
      </c>
      <c r="E70" s="25"/>
      <c r="F70" s="26">
        <v>1</v>
      </c>
      <c r="G70" s="18">
        <f t="shared" si="25"/>
        <v>0</v>
      </c>
      <c r="H70" s="19">
        <f t="shared" si="26"/>
        <v>0</v>
      </c>
      <c r="I70" s="53">
        <v>1</v>
      </c>
      <c r="J70" s="20">
        <f t="shared" si="27"/>
        <v>0</v>
      </c>
      <c r="K70" s="20">
        <f t="shared" si="28"/>
        <v>0</v>
      </c>
      <c r="L70" s="40" t="str">
        <f t="shared" si="29"/>
        <v>Otros gastos</v>
      </c>
      <c r="M70" s="40">
        <f t="shared" si="30"/>
        <v>0</v>
      </c>
      <c r="N70" s="41" t="str">
        <f t="shared" si="31"/>
        <v>gasto</v>
      </c>
      <c r="O70" s="4" t="s">
        <v>114</v>
      </c>
    </row>
    <row r="71" spans="1:15" x14ac:dyDescent="0.2">
      <c r="A71" s="28"/>
      <c r="B71" s="28"/>
      <c r="C71" s="24" t="s">
        <v>105</v>
      </c>
      <c r="D71" s="32">
        <v>1</v>
      </c>
      <c r="E71" s="25"/>
      <c r="F71" s="26">
        <v>1</v>
      </c>
      <c r="G71" s="18">
        <f t="shared" si="25"/>
        <v>0</v>
      </c>
      <c r="H71" s="19">
        <f t="shared" si="26"/>
        <v>0</v>
      </c>
      <c r="I71" s="53">
        <v>1</v>
      </c>
      <c r="J71" s="20">
        <f t="shared" si="27"/>
        <v>0</v>
      </c>
      <c r="K71" s="20">
        <f t="shared" si="28"/>
        <v>0</v>
      </c>
      <c r="L71" s="40" t="str">
        <f t="shared" si="29"/>
        <v>Otros gastos</v>
      </c>
      <c r="M71" s="40">
        <f t="shared" si="30"/>
        <v>0</v>
      </c>
      <c r="N71" s="41" t="str">
        <f t="shared" si="31"/>
        <v>gasto</v>
      </c>
      <c r="O71" s="4" t="s">
        <v>114</v>
      </c>
    </row>
    <row r="72" spans="1:15" x14ac:dyDescent="0.2">
      <c r="A72" s="28"/>
      <c r="B72" s="28"/>
      <c r="C72" s="24" t="s">
        <v>105</v>
      </c>
      <c r="D72" s="32">
        <v>1</v>
      </c>
      <c r="E72" s="25"/>
      <c r="F72" s="26">
        <v>1</v>
      </c>
      <c r="G72" s="18">
        <f t="shared" si="25"/>
        <v>0</v>
      </c>
      <c r="H72" s="19">
        <f t="shared" si="26"/>
        <v>0</v>
      </c>
      <c r="I72" s="53">
        <v>1</v>
      </c>
      <c r="J72" s="20">
        <f t="shared" si="27"/>
        <v>0</v>
      </c>
      <c r="K72" s="20">
        <f t="shared" si="28"/>
        <v>0</v>
      </c>
      <c r="L72" s="40" t="str">
        <f t="shared" si="29"/>
        <v>Otros gastos</v>
      </c>
      <c r="M72" s="40">
        <f t="shared" si="30"/>
        <v>0</v>
      </c>
      <c r="N72" s="41" t="str">
        <f t="shared" si="31"/>
        <v>gasto</v>
      </c>
      <c r="O72" s="4" t="s">
        <v>114</v>
      </c>
    </row>
  </sheetData>
  <sheetProtection sheet="1" objects="1" scenarios="1"/>
  <pageMargins left="0.70866141732283472" right="0.70866141732283472" top="0" bottom="0" header="0.31496062992125984" footer="0.31496062992125984"/>
  <pageSetup paperSize="9" scale="38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67A6-10CD-4E37-ADE2-E65B72928E42}">
  <sheetPr>
    <tabColor theme="5" tint="0.39997558519241921"/>
  </sheetPr>
  <dimension ref="A3:E25"/>
  <sheetViews>
    <sheetView workbookViewId="0">
      <selection activeCell="B10" sqref="B10"/>
    </sheetView>
  </sheetViews>
  <sheetFormatPr baseColWidth="10" defaultRowHeight="15" x14ac:dyDescent="0.25"/>
  <cols>
    <col min="1" max="1" width="17.28515625" style="48" bestFit="1" customWidth="1"/>
    <col min="2" max="2" width="13.7109375" style="48" bestFit="1" customWidth="1"/>
    <col min="3" max="3" width="9.5703125" style="48" bestFit="1" customWidth="1"/>
    <col min="4" max="4" width="16.7109375" style="48" bestFit="1" customWidth="1"/>
    <col min="5" max="5" width="17.7109375" style="48" bestFit="1" customWidth="1"/>
    <col min="6" max="16384" width="11.42578125" style="48"/>
  </cols>
  <sheetData>
    <row r="3" spans="1:5" x14ac:dyDescent="0.25">
      <c r="D3" s="49" t="s">
        <v>75</v>
      </c>
    </row>
    <row r="4" spans="1:5" x14ac:dyDescent="0.25">
      <c r="A4" s="49" t="s">
        <v>108</v>
      </c>
      <c r="B4" s="49" t="s">
        <v>109</v>
      </c>
      <c r="C4" s="49" t="s">
        <v>2</v>
      </c>
      <c r="D4" s="48" t="s">
        <v>107</v>
      </c>
      <c r="E4" s="48" t="s">
        <v>106</v>
      </c>
    </row>
    <row r="5" spans="1:5" x14ac:dyDescent="0.25">
      <c r="A5" s="48" t="s">
        <v>41</v>
      </c>
      <c r="B5" s="48" t="s">
        <v>91</v>
      </c>
      <c r="D5" s="50">
        <v>562.5</v>
      </c>
      <c r="E5" s="50">
        <v>562.5</v>
      </c>
    </row>
    <row r="6" spans="1:5" x14ac:dyDescent="0.25">
      <c r="B6" s="48" t="s">
        <v>29</v>
      </c>
      <c r="D6" s="50">
        <v>275</v>
      </c>
      <c r="E6" s="50">
        <v>275</v>
      </c>
    </row>
    <row r="7" spans="1:5" x14ac:dyDescent="0.25">
      <c r="A7" s="48" t="s">
        <v>111</v>
      </c>
      <c r="D7" s="50">
        <v>837.5</v>
      </c>
      <c r="E7" s="50">
        <v>837.5</v>
      </c>
    </row>
    <row r="8" spans="1:5" x14ac:dyDescent="0.25">
      <c r="A8" s="48" t="s">
        <v>78</v>
      </c>
      <c r="D8" s="50">
        <v>650</v>
      </c>
      <c r="E8" s="50">
        <v>390</v>
      </c>
    </row>
    <row r="9" spans="1:5" x14ac:dyDescent="0.25">
      <c r="A9" s="48" t="s">
        <v>54</v>
      </c>
      <c r="D9" s="50">
        <v>637.5</v>
      </c>
      <c r="E9" s="50">
        <v>545.83333333333337</v>
      </c>
    </row>
    <row r="10" spans="1:5" x14ac:dyDescent="0.25">
      <c r="A10" s="48" t="s">
        <v>34</v>
      </c>
      <c r="D10" s="50">
        <v>589.99999999999989</v>
      </c>
      <c r="E10" s="50">
        <v>299.99999999999994</v>
      </c>
    </row>
    <row r="11" spans="1:5" x14ac:dyDescent="0.25">
      <c r="A11" s="48" t="s">
        <v>46</v>
      </c>
      <c r="D11" s="50">
        <v>516.66666666666663</v>
      </c>
      <c r="E11" s="50">
        <v>41.666666666666671</v>
      </c>
    </row>
    <row r="12" spans="1:5" x14ac:dyDescent="0.25">
      <c r="A12" s="48" t="s">
        <v>77</v>
      </c>
      <c r="B12" s="48" t="s">
        <v>91</v>
      </c>
      <c r="D12" s="50">
        <v>370.83333333333331</v>
      </c>
      <c r="E12" s="50">
        <v>370.83333333333331</v>
      </c>
    </row>
    <row r="13" spans="1:5" x14ac:dyDescent="0.25">
      <c r="B13" s="48" t="s">
        <v>29</v>
      </c>
      <c r="D13" s="50">
        <v>131.66666666666666</v>
      </c>
      <c r="E13" s="50">
        <v>131.66666666666666</v>
      </c>
    </row>
    <row r="14" spans="1:5" x14ac:dyDescent="0.25">
      <c r="A14" s="48" t="s">
        <v>110</v>
      </c>
      <c r="D14" s="50">
        <v>502.5</v>
      </c>
      <c r="E14" s="50">
        <v>502.5</v>
      </c>
    </row>
    <row r="15" spans="1:5" x14ac:dyDescent="0.25">
      <c r="A15" s="48" t="s">
        <v>39</v>
      </c>
      <c r="D15" s="50">
        <v>398.33333333333331</v>
      </c>
      <c r="E15" s="50">
        <v>385.83333333333331</v>
      </c>
    </row>
    <row r="16" spans="1:5" x14ac:dyDescent="0.25">
      <c r="A16" s="48" t="s">
        <v>44</v>
      </c>
      <c r="D16" s="50">
        <v>300</v>
      </c>
      <c r="E16" s="50">
        <v>150</v>
      </c>
    </row>
    <row r="17" spans="1:5" x14ac:dyDescent="0.25">
      <c r="A17" s="48" t="s">
        <v>47</v>
      </c>
      <c r="D17" s="50">
        <v>200</v>
      </c>
      <c r="E17" s="50">
        <v>20</v>
      </c>
    </row>
    <row r="18" spans="1:5" x14ac:dyDescent="0.25">
      <c r="A18" s="48" t="s">
        <v>28</v>
      </c>
      <c r="D18" s="50">
        <v>150</v>
      </c>
      <c r="E18" s="50">
        <v>150</v>
      </c>
    </row>
    <row r="19" spans="1:5" x14ac:dyDescent="0.25">
      <c r="A19" s="48" t="s">
        <v>80</v>
      </c>
      <c r="D19" s="50">
        <v>100</v>
      </c>
      <c r="E19" s="50">
        <v>50</v>
      </c>
    </row>
    <row r="20" spans="1:5" x14ac:dyDescent="0.25">
      <c r="A20" s="48" t="s">
        <v>161</v>
      </c>
      <c r="D20" s="50">
        <v>83.333333333333329</v>
      </c>
      <c r="E20" s="50">
        <v>0</v>
      </c>
    </row>
    <row r="21" spans="1:5" x14ac:dyDescent="0.25">
      <c r="A21" s="48" t="s">
        <v>69</v>
      </c>
      <c r="D21" s="50"/>
      <c r="E21" s="50"/>
    </row>
    <row r="22" spans="1:5" x14ac:dyDescent="0.25">
      <c r="A22" s="48" t="s">
        <v>91</v>
      </c>
      <c r="D22" s="50">
        <v>0</v>
      </c>
      <c r="E22" s="50">
        <v>0</v>
      </c>
    </row>
    <row r="23" spans="1:5" x14ac:dyDescent="0.25">
      <c r="A23" s="48" t="s">
        <v>53</v>
      </c>
      <c r="D23" s="50">
        <v>4965.8333333333339</v>
      </c>
      <c r="E23" s="50">
        <v>3373.3333333333335</v>
      </c>
    </row>
    <row r="24" spans="1:5" x14ac:dyDescent="0.25">
      <c r="A24"/>
      <c r="B24"/>
      <c r="C24"/>
      <c r="D24"/>
      <c r="E24"/>
    </row>
    <row r="25" spans="1:5" x14ac:dyDescent="0.25">
      <c r="A25"/>
      <c r="B25"/>
      <c r="C25"/>
      <c r="D25"/>
      <c r="E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E14C-2994-40D3-87DC-6E330AA49A12}">
  <sheetPr>
    <tabColor theme="8" tint="0.39997558519241921"/>
  </sheetPr>
  <dimension ref="A1:E21"/>
  <sheetViews>
    <sheetView workbookViewId="0">
      <selection activeCell="A2" sqref="A2"/>
    </sheetView>
  </sheetViews>
  <sheetFormatPr baseColWidth="10" defaultRowHeight="15" x14ac:dyDescent="0.25"/>
  <cols>
    <col min="1" max="1" width="14.5703125" bestFit="1" customWidth="1"/>
    <col min="2" max="2" width="24.7109375" bestFit="1" customWidth="1"/>
    <col min="3" max="3" width="7.85546875" bestFit="1" customWidth="1"/>
    <col min="4" max="5" width="7.42578125" bestFit="1" customWidth="1"/>
  </cols>
  <sheetData>
    <row r="1" spans="1:5" s="13" customFormat="1" ht="13.5" thickBot="1" x14ac:dyDescent="0.25">
      <c r="A1" s="8" t="s">
        <v>0</v>
      </c>
      <c r="B1" s="8" t="s">
        <v>97</v>
      </c>
      <c r="C1" s="31" t="s">
        <v>20</v>
      </c>
      <c r="D1" s="9" t="s">
        <v>3</v>
      </c>
      <c r="E1" s="12" t="s">
        <v>59</v>
      </c>
    </row>
    <row r="2" spans="1:5" s="4" customFormat="1" ht="12.75" x14ac:dyDescent="0.2">
      <c r="A2" s="28" t="s">
        <v>104</v>
      </c>
      <c r="B2" s="24"/>
      <c r="C2" s="32"/>
      <c r="D2" s="25"/>
      <c r="E2" s="19">
        <f t="shared" ref="E2:E9" si="0">D2*C2</f>
        <v>0</v>
      </c>
    </row>
    <row r="3" spans="1:5" s="4" customFormat="1" ht="12.75" x14ac:dyDescent="0.2">
      <c r="A3" s="28"/>
      <c r="B3" s="24" t="s">
        <v>98</v>
      </c>
      <c r="C3" s="32">
        <v>2</v>
      </c>
      <c r="D3" s="25">
        <v>14000</v>
      </c>
      <c r="E3" s="19">
        <f t="shared" si="0"/>
        <v>28000</v>
      </c>
    </row>
    <row r="4" spans="1:5" s="4" customFormat="1" ht="12.75" x14ac:dyDescent="0.2">
      <c r="A4" s="28"/>
      <c r="B4" s="24" t="s">
        <v>99</v>
      </c>
      <c r="C4" s="32">
        <v>2</v>
      </c>
      <c r="D4" s="25">
        <f>15000*4</f>
        <v>60000</v>
      </c>
      <c r="E4" s="19">
        <f t="shared" si="0"/>
        <v>120000</v>
      </c>
    </row>
    <row r="5" spans="1:5" s="4" customFormat="1" ht="12.75" x14ac:dyDescent="0.2">
      <c r="A5" s="28"/>
      <c r="B5" s="24" t="s">
        <v>100</v>
      </c>
      <c r="C5" s="32">
        <v>2</v>
      </c>
      <c r="D5" s="25">
        <v>5000</v>
      </c>
      <c r="E5" s="19">
        <f t="shared" si="0"/>
        <v>10000</v>
      </c>
    </row>
    <row r="6" spans="1:5" s="4" customFormat="1" ht="12.75" x14ac:dyDescent="0.2">
      <c r="A6" s="28" t="s">
        <v>61</v>
      </c>
      <c r="B6" s="24"/>
      <c r="C6" s="32"/>
      <c r="D6" s="25"/>
      <c r="E6" s="19">
        <f t="shared" si="0"/>
        <v>0</v>
      </c>
    </row>
    <row r="7" spans="1:5" s="4" customFormat="1" ht="12.75" x14ac:dyDescent="0.2">
      <c r="A7" s="28"/>
      <c r="B7" s="24" t="s">
        <v>113</v>
      </c>
      <c r="C7" s="32">
        <v>1</v>
      </c>
      <c r="D7" s="25">
        <v>6000</v>
      </c>
      <c r="E7" s="19">
        <f t="shared" si="0"/>
        <v>6000</v>
      </c>
    </row>
    <row r="8" spans="1:5" s="4" customFormat="1" ht="12.75" x14ac:dyDescent="0.2">
      <c r="A8" s="28"/>
      <c r="B8" s="24" t="s">
        <v>112</v>
      </c>
      <c r="C8" s="32">
        <v>2</v>
      </c>
      <c r="D8" s="25">
        <v>20000</v>
      </c>
      <c r="E8" s="19">
        <f t="shared" si="0"/>
        <v>40000</v>
      </c>
    </row>
    <row r="9" spans="1:5" s="4" customFormat="1" ht="12.75" x14ac:dyDescent="0.2">
      <c r="A9" s="28"/>
      <c r="B9" s="24" t="s">
        <v>101</v>
      </c>
      <c r="C9" s="32">
        <v>2</v>
      </c>
      <c r="D9" s="25">
        <v>20000</v>
      </c>
      <c r="E9" s="19">
        <f t="shared" si="0"/>
        <v>40000</v>
      </c>
    </row>
    <row r="10" spans="1:5" x14ac:dyDescent="0.25">
      <c r="A10" s="28" t="s">
        <v>28</v>
      </c>
      <c r="B10" s="24"/>
      <c r="C10" s="32"/>
      <c r="D10" s="25"/>
      <c r="E10" s="19">
        <f t="shared" ref="E10:E16" si="1">D10*C10</f>
        <v>0</v>
      </c>
    </row>
    <row r="11" spans="1:5" x14ac:dyDescent="0.25">
      <c r="A11" s="24"/>
      <c r="B11" s="24" t="s">
        <v>60</v>
      </c>
      <c r="C11" s="32">
        <v>1</v>
      </c>
      <c r="D11" s="25"/>
      <c r="E11" s="19">
        <f t="shared" si="1"/>
        <v>0</v>
      </c>
    </row>
    <row r="12" spans="1:5" x14ac:dyDescent="0.25">
      <c r="A12" s="24"/>
      <c r="B12" s="24" t="s">
        <v>60</v>
      </c>
      <c r="C12" s="32">
        <v>1</v>
      </c>
      <c r="D12" s="25"/>
      <c r="E12" s="19">
        <f t="shared" si="1"/>
        <v>0</v>
      </c>
    </row>
    <row r="13" spans="1:5" x14ac:dyDescent="0.25">
      <c r="A13" s="24"/>
      <c r="B13" s="24" t="s">
        <v>60</v>
      </c>
      <c r="C13" s="32">
        <v>1</v>
      </c>
      <c r="D13" s="25"/>
      <c r="E13" s="19">
        <f t="shared" si="1"/>
        <v>0</v>
      </c>
    </row>
    <row r="14" spans="1:5" x14ac:dyDescent="0.25">
      <c r="A14" s="24"/>
      <c r="B14" s="24" t="s">
        <v>60</v>
      </c>
      <c r="C14" s="32">
        <v>1</v>
      </c>
      <c r="D14" s="25"/>
      <c r="E14" s="19">
        <f t="shared" si="1"/>
        <v>0</v>
      </c>
    </row>
    <row r="15" spans="1:5" x14ac:dyDescent="0.25">
      <c r="A15" s="24"/>
      <c r="B15" s="24" t="s">
        <v>60</v>
      </c>
      <c r="C15" s="32">
        <v>1</v>
      </c>
      <c r="D15" s="25"/>
      <c r="E15" s="19">
        <f t="shared" si="1"/>
        <v>0</v>
      </c>
    </row>
    <row r="16" spans="1:5" x14ac:dyDescent="0.25">
      <c r="A16" s="24"/>
      <c r="B16" s="24" t="s">
        <v>60</v>
      </c>
      <c r="C16" s="32">
        <v>1</v>
      </c>
      <c r="D16" s="25"/>
      <c r="E16" s="19">
        <f t="shared" si="1"/>
        <v>0</v>
      </c>
    </row>
    <row r="17" spans="1:5" x14ac:dyDescent="0.25">
      <c r="A17" s="24"/>
      <c r="B17" s="24" t="s">
        <v>60</v>
      </c>
      <c r="C17" s="32">
        <v>1</v>
      </c>
      <c r="D17" s="25"/>
      <c r="E17" s="19">
        <f t="shared" ref="E17:E20" si="2">D17*C17</f>
        <v>0</v>
      </c>
    </row>
    <row r="18" spans="1:5" x14ac:dyDescent="0.25">
      <c r="A18" s="24"/>
      <c r="B18" s="24" t="s">
        <v>60</v>
      </c>
      <c r="C18" s="32">
        <v>1</v>
      </c>
      <c r="D18" s="25"/>
      <c r="E18" s="19">
        <f t="shared" si="2"/>
        <v>0</v>
      </c>
    </row>
    <row r="19" spans="1:5" x14ac:dyDescent="0.25">
      <c r="A19" s="24"/>
      <c r="B19" s="24" t="s">
        <v>60</v>
      </c>
      <c r="C19" s="32">
        <v>1</v>
      </c>
      <c r="D19" s="25"/>
      <c r="E19" s="19">
        <f t="shared" si="2"/>
        <v>0</v>
      </c>
    </row>
    <row r="20" spans="1:5" x14ac:dyDescent="0.25">
      <c r="A20" s="24"/>
      <c r="B20" s="24" t="s">
        <v>60</v>
      </c>
      <c r="C20" s="32">
        <v>1</v>
      </c>
      <c r="D20" s="25"/>
      <c r="E20" s="19">
        <f t="shared" si="2"/>
        <v>0</v>
      </c>
    </row>
    <row r="21" spans="1:5" x14ac:dyDescent="0.25">
      <c r="A21" s="55"/>
      <c r="B21" s="56" t="s">
        <v>59</v>
      </c>
      <c r="C21" s="55"/>
      <c r="D21" s="55"/>
      <c r="E21" s="57">
        <f>SUM(E2:E20)</f>
        <v>244000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F7D6D-FCD3-43D7-934E-A9BAE534DC95}">
  <sheetPr>
    <tabColor theme="8" tint="0.39997558519241921"/>
    <pageSetUpPr fitToPage="1"/>
  </sheetPr>
  <dimension ref="A1:O69"/>
  <sheetViews>
    <sheetView workbookViewId="0">
      <pane xSplit="4" ySplit="1" topLeftCell="E2" activePane="bottomRight" state="frozen"/>
      <selection activeCell="E17" sqref="E17"/>
      <selection pane="topRight" activeCell="E17" sqref="E17"/>
      <selection pane="bottomLeft" activeCell="E17" sqref="E17"/>
      <selection pane="bottomRight" activeCell="A2" sqref="A2"/>
    </sheetView>
  </sheetViews>
  <sheetFormatPr baseColWidth="10" defaultRowHeight="12.75" x14ac:dyDescent="0.2"/>
  <cols>
    <col min="1" max="1" width="13.42578125" style="3" bestFit="1" customWidth="1"/>
    <col min="2" max="2" width="11.85546875" style="3" bestFit="1" customWidth="1"/>
    <col min="3" max="3" width="20.85546875" style="4" bestFit="1" customWidth="1"/>
    <col min="4" max="4" width="7.85546875" style="44" bestFit="1" customWidth="1"/>
    <col min="5" max="5" width="7.42578125" style="14" bestFit="1" customWidth="1"/>
    <col min="6" max="6" width="10.5703125" style="15" bestFit="1" customWidth="1"/>
    <col min="7" max="7" width="7.5703125" style="47" bestFit="1" customWidth="1"/>
    <col min="8" max="8" width="5.42578125" style="16" bestFit="1" customWidth="1"/>
    <col min="9" max="9" width="13.42578125" style="4" bestFit="1" customWidth="1"/>
    <col min="10" max="10" width="7.5703125" style="6" bestFit="1" customWidth="1"/>
    <col min="11" max="11" width="6.42578125" style="6" bestFit="1" customWidth="1"/>
    <col min="12" max="12" width="0.140625" style="14" customWidth="1"/>
    <col min="13" max="13" width="0.140625" style="5" customWidth="1"/>
    <col min="14" max="14" width="0.140625" style="21" customWidth="1"/>
    <col min="15" max="16384" width="11.42578125" style="4"/>
  </cols>
  <sheetData>
    <row r="1" spans="1:15" s="13" customFormat="1" ht="26.25" thickBot="1" x14ac:dyDescent="0.25">
      <c r="A1" s="8" t="s">
        <v>0</v>
      </c>
      <c r="B1" s="8" t="s">
        <v>1</v>
      </c>
      <c r="C1" s="8" t="s">
        <v>2</v>
      </c>
      <c r="D1" s="43" t="s">
        <v>20</v>
      </c>
      <c r="E1" s="9" t="s">
        <v>3</v>
      </c>
      <c r="F1" s="10" t="s">
        <v>56</v>
      </c>
      <c r="G1" s="45" t="s">
        <v>4</v>
      </c>
      <c r="H1" s="11" t="s">
        <v>48</v>
      </c>
      <c r="I1" s="34" t="s">
        <v>76</v>
      </c>
      <c r="J1" s="35" t="s">
        <v>4</v>
      </c>
      <c r="K1" s="42" t="s">
        <v>48</v>
      </c>
      <c r="L1" s="36" t="s">
        <v>0</v>
      </c>
      <c r="M1" s="37" t="s">
        <v>1</v>
      </c>
      <c r="N1" s="38" t="s">
        <v>2</v>
      </c>
    </row>
    <row r="2" spans="1:15" x14ac:dyDescent="0.2">
      <c r="A2" s="58" t="s">
        <v>5</v>
      </c>
      <c r="B2" s="58"/>
      <c r="C2" s="24" t="s">
        <v>116</v>
      </c>
      <c r="D2" s="59">
        <v>1</v>
      </c>
      <c r="E2" s="60">
        <v>25000</v>
      </c>
      <c r="F2" s="61">
        <v>120</v>
      </c>
      <c r="G2" s="46">
        <f>$D2*E2/F2</f>
        <v>208.33333333333334</v>
      </c>
      <c r="H2" s="18">
        <f>G2*12</f>
        <v>2500</v>
      </c>
      <c r="I2" s="53">
        <v>1</v>
      </c>
      <c r="J2" s="20">
        <f>G2*I2</f>
        <v>208.33333333333334</v>
      </c>
      <c r="K2" s="20">
        <f>J2*12</f>
        <v>2500</v>
      </c>
      <c r="L2" s="39" t="str">
        <f>IF(A2="",L1,A2)</f>
        <v>Desplazamiento</v>
      </c>
      <c r="M2" s="40">
        <f>IF(AND((B2=""),(A2="")),M1,B2)</f>
        <v>0</v>
      </c>
      <c r="N2" s="41" t="str">
        <f>IF(AND((C2=""),(B2=""),(A2="")),N1,C2)</f>
        <v>Coche1</v>
      </c>
      <c r="O2" s="4" t="s">
        <v>114</v>
      </c>
    </row>
    <row r="3" spans="1:15" x14ac:dyDescent="0.2">
      <c r="A3" s="58"/>
      <c r="B3" s="58"/>
      <c r="C3" s="24" t="s">
        <v>117</v>
      </c>
      <c r="D3" s="59">
        <v>1</v>
      </c>
      <c r="E3" s="60">
        <v>15000</v>
      </c>
      <c r="F3" s="61">
        <v>120</v>
      </c>
      <c r="G3" s="46">
        <f t="shared" ref="G3:G57" si="0">$D3*E3/F3</f>
        <v>125</v>
      </c>
      <c r="H3" s="18">
        <f t="shared" ref="H3:H66" si="1">G3*12</f>
        <v>1500</v>
      </c>
      <c r="I3" s="53">
        <v>0</v>
      </c>
      <c r="J3" s="20">
        <f t="shared" ref="J3:J66" si="2">G3*I3</f>
        <v>0</v>
      </c>
      <c r="K3" s="20">
        <f t="shared" ref="K3:K66" si="3">J3*12</f>
        <v>0</v>
      </c>
      <c r="L3" s="39" t="str">
        <f t="shared" ref="L3:L66" si="4">IF(A3="",L2,A3)</f>
        <v>Desplazamiento</v>
      </c>
      <c r="M3" s="40">
        <f t="shared" ref="M3:M66" si="5">IF(AND((B3=""),(A3="")),M2,B3)</f>
        <v>0</v>
      </c>
      <c r="N3" s="41" t="str">
        <f t="shared" ref="N3:N66" si="6">IF(AND((C3=""),(B3=""),(A3="")),N2,C3)</f>
        <v>Coche2</v>
      </c>
      <c r="O3" s="4" t="s">
        <v>114</v>
      </c>
    </row>
    <row r="4" spans="1:15" x14ac:dyDescent="0.2">
      <c r="A4" s="58" t="s">
        <v>41</v>
      </c>
      <c r="B4" s="58" t="s">
        <v>6</v>
      </c>
      <c r="C4" s="24" t="s">
        <v>7</v>
      </c>
      <c r="D4" s="59">
        <v>3</v>
      </c>
      <c r="E4" s="60">
        <v>5000</v>
      </c>
      <c r="F4" s="61">
        <v>240</v>
      </c>
      <c r="G4" s="46">
        <f t="shared" si="0"/>
        <v>62.5</v>
      </c>
      <c r="H4" s="18">
        <f t="shared" si="1"/>
        <v>750</v>
      </c>
      <c r="I4" s="53">
        <v>0.75</v>
      </c>
      <c r="J4" s="20">
        <f t="shared" si="2"/>
        <v>46.875</v>
      </c>
      <c r="K4" s="20">
        <f t="shared" si="3"/>
        <v>562.5</v>
      </c>
      <c r="L4" s="39" t="str">
        <f t="shared" si="4"/>
        <v>Casa</v>
      </c>
      <c r="M4" s="40" t="str">
        <f t="shared" si="5"/>
        <v>Obra</v>
      </c>
      <c r="N4" s="41" t="str">
        <f t="shared" si="6"/>
        <v>Baños</v>
      </c>
      <c r="O4" s="4" t="s">
        <v>114</v>
      </c>
    </row>
    <row r="5" spans="1:15" x14ac:dyDescent="0.2">
      <c r="A5" s="58"/>
      <c r="B5" s="58"/>
      <c r="C5" s="24" t="s">
        <v>8</v>
      </c>
      <c r="D5" s="59">
        <v>1</v>
      </c>
      <c r="E5" s="60">
        <v>10000</v>
      </c>
      <c r="F5" s="61">
        <v>240</v>
      </c>
      <c r="G5" s="46">
        <f t="shared" si="0"/>
        <v>41.666666666666664</v>
      </c>
      <c r="H5" s="18">
        <f t="shared" si="1"/>
        <v>500</v>
      </c>
      <c r="I5" s="53">
        <v>1</v>
      </c>
      <c r="J5" s="20">
        <f t="shared" si="2"/>
        <v>41.666666666666664</v>
      </c>
      <c r="K5" s="20">
        <f t="shared" si="3"/>
        <v>500</v>
      </c>
      <c r="L5" s="39" t="str">
        <f t="shared" si="4"/>
        <v>Casa</v>
      </c>
      <c r="M5" s="40" t="str">
        <f t="shared" si="5"/>
        <v>Obra</v>
      </c>
      <c r="N5" s="41" t="str">
        <f t="shared" si="6"/>
        <v>Cocina</v>
      </c>
      <c r="O5" s="4" t="s">
        <v>114</v>
      </c>
    </row>
    <row r="6" spans="1:15" x14ac:dyDescent="0.2">
      <c r="A6" s="58"/>
      <c r="B6" s="58"/>
      <c r="C6" s="24" t="s">
        <v>120</v>
      </c>
      <c r="D6" s="59">
        <v>1</v>
      </c>
      <c r="E6" s="60">
        <v>1000</v>
      </c>
      <c r="F6" s="61">
        <v>120</v>
      </c>
      <c r="G6" s="46">
        <f t="shared" si="0"/>
        <v>8.3333333333333339</v>
      </c>
      <c r="H6" s="18">
        <f t="shared" si="1"/>
        <v>100</v>
      </c>
      <c r="I6" s="53">
        <v>1</v>
      </c>
      <c r="J6" s="20">
        <f t="shared" si="2"/>
        <v>8.3333333333333339</v>
      </c>
      <c r="K6" s="20">
        <f t="shared" si="3"/>
        <v>100</v>
      </c>
      <c r="L6" s="39" t="str">
        <f t="shared" si="4"/>
        <v>Casa</v>
      </c>
      <c r="M6" s="40" t="str">
        <f t="shared" si="5"/>
        <v>Obra</v>
      </c>
      <c r="N6" s="41" t="str">
        <f t="shared" si="6"/>
        <v>Pintura general</v>
      </c>
      <c r="O6" s="4" t="s">
        <v>114</v>
      </c>
    </row>
    <row r="7" spans="1:15" x14ac:dyDescent="0.2">
      <c r="A7" s="58"/>
      <c r="B7" s="58"/>
      <c r="C7" s="24" t="s">
        <v>121</v>
      </c>
      <c r="D7" s="59">
        <v>2</v>
      </c>
      <c r="E7" s="60">
        <v>300</v>
      </c>
      <c r="F7" s="61">
        <f>15*12</f>
        <v>180</v>
      </c>
      <c r="G7" s="46">
        <f t="shared" si="0"/>
        <v>3.3333333333333335</v>
      </c>
      <c r="H7" s="18">
        <f t="shared" si="1"/>
        <v>40</v>
      </c>
      <c r="I7" s="53">
        <v>1</v>
      </c>
      <c r="J7" s="20">
        <f t="shared" si="2"/>
        <v>3.3333333333333335</v>
      </c>
      <c r="K7" s="20">
        <f t="shared" si="3"/>
        <v>40</v>
      </c>
      <c r="L7" s="39" t="str">
        <f t="shared" si="4"/>
        <v>Casa</v>
      </c>
      <c r="M7" s="40" t="str">
        <f t="shared" si="5"/>
        <v>Obra</v>
      </c>
      <c r="N7" s="41" t="str">
        <f t="shared" si="6"/>
        <v>Terraza, Jardín, Toldos</v>
      </c>
      <c r="O7" s="4" t="s">
        <v>114</v>
      </c>
    </row>
    <row r="8" spans="1:15" x14ac:dyDescent="0.2">
      <c r="A8" s="58"/>
      <c r="B8" s="58" t="s">
        <v>17</v>
      </c>
      <c r="C8" s="24" t="s">
        <v>15</v>
      </c>
      <c r="D8" s="59">
        <v>1</v>
      </c>
      <c r="E8" s="60">
        <v>1000</v>
      </c>
      <c r="F8" s="61">
        <f>10*12</f>
        <v>120</v>
      </c>
      <c r="G8" s="46">
        <f t="shared" si="0"/>
        <v>8.3333333333333339</v>
      </c>
      <c r="H8" s="18">
        <f t="shared" si="1"/>
        <v>100</v>
      </c>
      <c r="I8" s="53">
        <v>1</v>
      </c>
      <c r="J8" s="20">
        <f t="shared" si="2"/>
        <v>8.3333333333333339</v>
      </c>
      <c r="K8" s="20">
        <f t="shared" si="3"/>
        <v>100</v>
      </c>
      <c r="L8" s="39" t="str">
        <f t="shared" si="4"/>
        <v>Casa</v>
      </c>
      <c r="M8" s="40" t="str">
        <f t="shared" si="5"/>
        <v>Equipamiento</v>
      </c>
      <c r="N8" s="41" t="str">
        <f t="shared" si="6"/>
        <v>Caldera</v>
      </c>
      <c r="O8" s="4" t="s">
        <v>114</v>
      </c>
    </row>
    <row r="9" spans="1:15" x14ac:dyDescent="0.2">
      <c r="A9" s="58"/>
      <c r="B9" s="58"/>
      <c r="C9" s="24" t="s">
        <v>9</v>
      </c>
      <c r="D9" s="59">
        <v>1</v>
      </c>
      <c r="E9" s="60">
        <v>400</v>
      </c>
      <c r="F9" s="61">
        <f t="shared" ref="F9:F17" si="7">10*12</f>
        <v>120</v>
      </c>
      <c r="G9" s="46">
        <f t="shared" si="0"/>
        <v>3.3333333333333335</v>
      </c>
      <c r="H9" s="18">
        <f t="shared" si="1"/>
        <v>40</v>
      </c>
      <c r="I9" s="53">
        <v>1</v>
      </c>
      <c r="J9" s="20">
        <f t="shared" si="2"/>
        <v>3.3333333333333335</v>
      </c>
      <c r="K9" s="20">
        <f t="shared" si="3"/>
        <v>40</v>
      </c>
      <c r="L9" s="39" t="str">
        <f t="shared" si="4"/>
        <v>Casa</v>
      </c>
      <c r="M9" s="40" t="str">
        <f t="shared" si="5"/>
        <v>Equipamiento</v>
      </c>
      <c r="N9" s="41" t="str">
        <f t="shared" si="6"/>
        <v>Lavaplatos</v>
      </c>
      <c r="O9" s="4" t="s">
        <v>114</v>
      </c>
    </row>
    <row r="10" spans="1:15" x14ac:dyDescent="0.2">
      <c r="A10" s="58"/>
      <c r="B10" s="58"/>
      <c r="C10" s="24" t="s">
        <v>10</v>
      </c>
      <c r="D10" s="59">
        <v>1</v>
      </c>
      <c r="E10" s="60">
        <v>400</v>
      </c>
      <c r="F10" s="61">
        <f t="shared" si="7"/>
        <v>120</v>
      </c>
      <c r="G10" s="46">
        <f t="shared" si="0"/>
        <v>3.3333333333333335</v>
      </c>
      <c r="H10" s="18">
        <f t="shared" si="1"/>
        <v>40</v>
      </c>
      <c r="I10" s="53">
        <v>1</v>
      </c>
      <c r="J10" s="20">
        <f t="shared" si="2"/>
        <v>3.3333333333333335</v>
      </c>
      <c r="K10" s="20">
        <f t="shared" si="3"/>
        <v>40</v>
      </c>
      <c r="L10" s="39" t="str">
        <f t="shared" si="4"/>
        <v>Casa</v>
      </c>
      <c r="M10" s="40" t="str">
        <f t="shared" si="5"/>
        <v>Equipamiento</v>
      </c>
      <c r="N10" s="41" t="str">
        <f t="shared" si="6"/>
        <v>Lavadora</v>
      </c>
      <c r="O10" s="4" t="s">
        <v>114</v>
      </c>
    </row>
    <row r="11" spans="1:15" x14ac:dyDescent="0.2">
      <c r="A11" s="58"/>
      <c r="B11" s="58"/>
      <c r="C11" s="24" t="s">
        <v>57</v>
      </c>
      <c r="D11" s="59">
        <v>1</v>
      </c>
      <c r="E11" s="60">
        <v>400</v>
      </c>
      <c r="F11" s="61">
        <f t="shared" si="7"/>
        <v>120</v>
      </c>
      <c r="G11" s="46">
        <f t="shared" si="0"/>
        <v>3.3333333333333335</v>
      </c>
      <c r="H11" s="18">
        <f t="shared" si="1"/>
        <v>40</v>
      </c>
      <c r="I11" s="53">
        <v>1</v>
      </c>
      <c r="J11" s="20">
        <f t="shared" si="2"/>
        <v>3.3333333333333335</v>
      </c>
      <c r="K11" s="20">
        <f t="shared" si="3"/>
        <v>40</v>
      </c>
      <c r="L11" s="39" t="str">
        <f t="shared" si="4"/>
        <v>Casa</v>
      </c>
      <c r="M11" s="40" t="str">
        <f t="shared" si="5"/>
        <v>Equipamiento</v>
      </c>
      <c r="N11" s="41" t="str">
        <f t="shared" si="6"/>
        <v>Secadora</v>
      </c>
      <c r="O11" s="4" t="s">
        <v>114</v>
      </c>
    </row>
    <row r="12" spans="1:15" x14ac:dyDescent="0.2">
      <c r="A12" s="58"/>
      <c r="B12" s="58"/>
      <c r="C12" s="24" t="s">
        <v>11</v>
      </c>
      <c r="D12" s="59">
        <v>1</v>
      </c>
      <c r="E12" s="60">
        <v>600</v>
      </c>
      <c r="F12" s="61">
        <f t="shared" si="7"/>
        <v>120</v>
      </c>
      <c r="G12" s="46">
        <f t="shared" si="0"/>
        <v>5</v>
      </c>
      <c r="H12" s="18">
        <f t="shared" si="1"/>
        <v>60</v>
      </c>
      <c r="I12" s="53">
        <v>1</v>
      </c>
      <c r="J12" s="20">
        <f t="shared" si="2"/>
        <v>5</v>
      </c>
      <c r="K12" s="20">
        <f t="shared" si="3"/>
        <v>60</v>
      </c>
      <c r="L12" s="39" t="str">
        <f t="shared" si="4"/>
        <v>Casa</v>
      </c>
      <c r="M12" s="40" t="str">
        <f t="shared" si="5"/>
        <v>Equipamiento</v>
      </c>
      <c r="N12" s="41" t="str">
        <f t="shared" si="6"/>
        <v>Horno</v>
      </c>
      <c r="O12" s="4" t="s">
        <v>114</v>
      </c>
    </row>
    <row r="13" spans="1:15" x14ac:dyDescent="0.2">
      <c r="A13" s="58"/>
      <c r="B13" s="58"/>
      <c r="C13" s="24" t="s">
        <v>12</v>
      </c>
      <c r="D13" s="59">
        <v>1</v>
      </c>
      <c r="E13" s="60">
        <v>600</v>
      </c>
      <c r="F13" s="61">
        <f t="shared" si="7"/>
        <v>120</v>
      </c>
      <c r="G13" s="46">
        <f t="shared" si="0"/>
        <v>5</v>
      </c>
      <c r="H13" s="18">
        <f t="shared" si="1"/>
        <v>60</v>
      </c>
      <c r="I13" s="53">
        <v>1</v>
      </c>
      <c r="J13" s="20">
        <f t="shared" si="2"/>
        <v>5</v>
      </c>
      <c r="K13" s="20">
        <f t="shared" si="3"/>
        <v>60</v>
      </c>
      <c r="L13" s="39" t="str">
        <f t="shared" si="4"/>
        <v>Casa</v>
      </c>
      <c r="M13" s="40" t="str">
        <f t="shared" si="5"/>
        <v>Equipamiento</v>
      </c>
      <c r="N13" s="41" t="str">
        <f t="shared" si="6"/>
        <v>Nevera</v>
      </c>
      <c r="O13" s="4" t="s">
        <v>114</v>
      </c>
    </row>
    <row r="14" spans="1:15" x14ac:dyDescent="0.2">
      <c r="A14" s="58"/>
      <c r="B14" s="58"/>
      <c r="C14" s="24" t="s">
        <v>63</v>
      </c>
      <c r="D14" s="59">
        <v>1</v>
      </c>
      <c r="E14" s="60">
        <v>400</v>
      </c>
      <c r="F14" s="61">
        <f t="shared" si="7"/>
        <v>120</v>
      </c>
      <c r="G14" s="46">
        <f t="shared" si="0"/>
        <v>3.3333333333333335</v>
      </c>
      <c r="H14" s="18">
        <f t="shared" si="1"/>
        <v>40</v>
      </c>
      <c r="I14" s="53">
        <v>1</v>
      </c>
      <c r="J14" s="20">
        <f t="shared" si="2"/>
        <v>3.3333333333333335</v>
      </c>
      <c r="K14" s="20">
        <f t="shared" si="3"/>
        <v>40</v>
      </c>
      <c r="L14" s="39" t="str">
        <f t="shared" si="4"/>
        <v>Casa</v>
      </c>
      <c r="M14" s="40" t="str">
        <f t="shared" si="5"/>
        <v>Equipamiento</v>
      </c>
      <c r="N14" s="41" t="str">
        <f t="shared" si="6"/>
        <v>Congelador</v>
      </c>
      <c r="O14" s="4" t="s">
        <v>114</v>
      </c>
    </row>
    <row r="15" spans="1:15" x14ac:dyDescent="0.2">
      <c r="A15" s="58"/>
      <c r="B15" s="58"/>
      <c r="C15" s="24" t="s">
        <v>51</v>
      </c>
      <c r="D15" s="59">
        <v>1</v>
      </c>
      <c r="E15" s="60">
        <v>600</v>
      </c>
      <c r="F15" s="61">
        <f t="shared" si="7"/>
        <v>120</v>
      </c>
      <c r="G15" s="46">
        <f t="shared" si="0"/>
        <v>5</v>
      </c>
      <c r="H15" s="18">
        <f t="shared" si="1"/>
        <v>60</v>
      </c>
      <c r="I15" s="53">
        <v>1</v>
      </c>
      <c r="J15" s="20">
        <f t="shared" si="2"/>
        <v>5</v>
      </c>
      <c r="K15" s="20">
        <f t="shared" si="3"/>
        <v>60</v>
      </c>
      <c r="L15" s="39" t="str">
        <f t="shared" si="4"/>
        <v>Casa</v>
      </c>
      <c r="M15" s="40" t="str">
        <f t="shared" si="5"/>
        <v>Equipamiento</v>
      </c>
      <c r="N15" s="41" t="str">
        <f t="shared" si="6"/>
        <v>Fuegos+campana</v>
      </c>
      <c r="O15" s="4" t="s">
        <v>114</v>
      </c>
    </row>
    <row r="16" spans="1:15" x14ac:dyDescent="0.2">
      <c r="A16" s="58"/>
      <c r="B16" s="58"/>
      <c r="C16" s="24" t="s">
        <v>13</v>
      </c>
      <c r="D16" s="59">
        <v>1</v>
      </c>
      <c r="E16" s="60">
        <v>100</v>
      </c>
      <c r="F16" s="61">
        <f t="shared" si="7"/>
        <v>120</v>
      </c>
      <c r="G16" s="46">
        <f t="shared" si="0"/>
        <v>0.83333333333333337</v>
      </c>
      <c r="H16" s="18">
        <f t="shared" si="1"/>
        <v>10</v>
      </c>
      <c r="I16" s="53">
        <v>1</v>
      </c>
      <c r="J16" s="20">
        <f t="shared" si="2"/>
        <v>0.83333333333333337</v>
      </c>
      <c r="K16" s="20">
        <f t="shared" si="3"/>
        <v>10</v>
      </c>
      <c r="L16" s="39" t="str">
        <f t="shared" si="4"/>
        <v>Casa</v>
      </c>
      <c r="M16" s="40" t="str">
        <f t="shared" si="5"/>
        <v>Equipamiento</v>
      </c>
      <c r="N16" s="41" t="str">
        <f t="shared" si="6"/>
        <v>Microondas</v>
      </c>
      <c r="O16" s="4" t="s">
        <v>114</v>
      </c>
    </row>
    <row r="17" spans="1:15" x14ac:dyDescent="0.2">
      <c r="A17" s="58"/>
      <c r="B17" s="58"/>
      <c r="C17" s="24" t="s">
        <v>14</v>
      </c>
      <c r="D17" s="59">
        <v>1</v>
      </c>
      <c r="E17" s="60">
        <v>1000</v>
      </c>
      <c r="F17" s="61">
        <f t="shared" si="7"/>
        <v>120</v>
      </c>
      <c r="G17" s="46">
        <f t="shared" si="0"/>
        <v>8.3333333333333339</v>
      </c>
      <c r="H17" s="18">
        <f t="shared" si="1"/>
        <v>100</v>
      </c>
      <c r="I17" s="53">
        <v>1</v>
      </c>
      <c r="J17" s="20">
        <f t="shared" si="2"/>
        <v>8.3333333333333339</v>
      </c>
      <c r="K17" s="20">
        <f t="shared" si="3"/>
        <v>100</v>
      </c>
      <c r="L17" s="39" t="str">
        <f t="shared" si="4"/>
        <v>Casa</v>
      </c>
      <c r="M17" s="40" t="str">
        <f t="shared" si="5"/>
        <v>Equipamiento</v>
      </c>
      <c r="N17" s="41" t="str">
        <f t="shared" si="6"/>
        <v>Thermomix</v>
      </c>
      <c r="O17" s="4" t="s">
        <v>114</v>
      </c>
    </row>
    <row r="18" spans="1:15" x14ac:dyDescent="0.2">
      <c r="A18" s="58"/>
      <c r="B18" s="58" t="s">
        <v>16</v>
      </c>
      <c r="C18" s="24" t="s">
        <v>18</v>
      </c>
      <c r="D18" s="59">
        <v>3</v>
      </c>
      <c r="E18" s="60">
        <v>800</v>
      </c>
      <c r="F18" s="61">
        <f>20*12</f>
        <v>240</v>
      </c>
      <c r="G18" s="46">
        <f t="shared" si="0"/>
        <v>10</v>
      </c>
      <c r="H18" s="18">
        <f t="shared" si="1"/>
        <v>120</v>
      </c>
      <c r="I18" s="53">
        <v>1</v>
      </c>
      <c r="J18" s="20">
        <f t="shared" si="2"/>
        <v>10</v>
      </c>
      <c r="K18" s="20">
        <f t="shared" si="3"/>
        <v>120</v>
      </c>
      <c r="L18" s="39" t="str">
        <f t="shared" si="4"/>
        <v>Casa</v>
      </c>
      <c r="M18" s="40" t="str">
        <f t="shared" si="5"/>
        <v>Mobiliario</v>
      </c>
      <c r="N18" s="41" t="str">
        <f t="shared" si="6"/>
        <v>Sofas</v>
      </c>
      <c r="O18" s="4" t="s">
        <v>114</v>
      </c>
    </row>
    <row r="19" spans="1:15" x14ac:dyDescent="0.2">
      <c r="A19" s="58"/>
      <c r="B19" s="58"/>
      <c r="C19" s="24" t="s">
        <v>19</v>
      </c>
      <c r="D19" s="59">
        <v>4</v>
      </c>
      <c r="E19" s="60">
        <v>300</v>
      </c>
      <c r="F19" s="61">
        <f>15*12</f>
        <v>180</v>
      </c>
      <c r="G19" s="46">
        <f t="shared" si="0"/>
        <v>6.666666666666667</v>
      </c>
      <c r="H19" s="18">
        <f t="shared" si="1"/>
        <v>80</v>
      </c>
      <c r="I19" s="53">
        <v>0.75</v>
      </c>
      <c r="J19" s="20">
        <f t="shared" si="2"/>
        <v>5</v>
      </c>
      <c r="K19" s="20">
        <f t="shared" si="3"/>
        <v>60</v>
      </c>
      <c r="L19" s="39" t="str">
        <f t="shared" si="4"/>
        <v>Casa</v>
      </c>
      <c r="M19" s="40" t="str">
        <f t="shared" si="5"/>
        <v>Mobiliario</v>
      </c>
      <c r="N19" s="41" t="str">
        <f t="shared" si="6"/>
        <v>Camas</v>
      </c>
      <c r="O19" s="4" t="s">
        <v>114</v>
      </c>
    </row>
    <row r="20" spans="1:15" x14ac:dyDescent="0.2">
      <c r="A20" s="58"/>
      <c r="B20" s="58"/>
      <c r="C20" s="24" t="s">
        <v>118</v>
      </c>
      <c r="D20" s="59">
        <v>2</v>
      </c>
      <c r="E20" s="60">
        <v>800</v>
      </c>
      <c r="F20" s="61">
        <v>150</v>
      </c>
      <c r="G20" s="46">
        <f t="shared" si="0"/>
        <v>10.666666666666666</v>
      </c>
      <c r="H20" s="18">
        <f t="shared" si="1"/>
        <v>128</v>
      </c>
      <c r="I20" s="53">
        <v>1</v>
      </c>
      <c r="J20" s="20">
        <f t="shared" si="2"/>
        <v>10.666666666666666</v>
      </c>
      <c r="K20" s="20">
        <f t="shared" si="3"/>
        <v>128</v>
      </c>
      <c r="L20" s="39" t="str">
        <f t="shared" si="4"/>
        <v>Casa</v>
      </c>
      <c r="M20" s="40" t="str">
        <f t="shared" si="5"/>
        <v>Mobiliario</v>
      </c>
      <c r="N20" s="41" t="str">
        <f t="shared" si="6"/>
        <v>Mesas y sillas (juego)</v>
      </c>
      <c r="O20" s="4" t="s">
        <v>114</v>
      </c>
    </row>
    <row r="21" spans="1:15" x14ac:dyDescent="0.2">
      <c r="A21" s="58"/>
      <c r="B21" s="58"/>
      <c r="C21" s="24" t="s">
        <v>119</v>
      </c>
      <c r="D21" s="59">
        <v>1</v>
      </c>
      <c r="E21" s="60">
        <v>1000</v>
      </c>
      <c r="F21" s="61">
        <v>48</v>
      </c>
      <c r="G21" s="46">
        <f t="shared" si="0"/>
        <v>20.833333333333332</v>
      </c>
      <c r="H21" s="18">
        <f t="shared" si="1"/>
        <v>250</v>
      </c>
      <c r="I21" s="53">
        <v>1</v>
      </c>
      <c r="J21" s="20">
        <f t="shared" si="2"/>
        <v>20.833333333333332</v>
      </c>
      <c r="K21" s="20">
        <f t="shared" si="3"/>
        <v>250</v>
      </c>
      <c r="L21" s="39" t="str">
        <f t="shared" si="4"/>
        <v>Casa</v>
      </c>
      <c r="M21" s="40" t="str">
        <f t="shared" si="5"/>
        <v>Mobiliario</v>
      </c>
      <c r="N21" s="41" t="str">
        <f t="shared" si="6"/>
        <v>Menaje y Ajuar</v>
      </c>
      <c r="O21" s="4" t="s">
        <v>114</v>
      </c>
    </row>
    <row r="22" spans="1:15" x14ac:dyDescent="0.2">
      <c r="A22" s="58"/>
      <c r="B22" s="58" t="s">
        <v>123</v>
      </c>
      <c r="C22" s="27" t="s">
        <v>124</v>
      </c>
      <c r="D22" s="59">
        <v>1</v>
      </c>
      <c r="E22" s="60">
        <v>2000</v>
      </c>
      <c r="F22" s="61">
        <v>180</v>
      </c>
      <c r="G22" s="46">
        <f t="shared" si="0"/>
        <v>11.111111111111111</v>
      </c>
      <c r="H22" s="18">
        <f t="shared" si="1"/>
        <v>133.33333333333331</v>
      </c>
      <c r="I22" s="53">
        <v>1</v>
      </c>
      <c r="J22" s="20">
        <f t="shared" si="2"/>
        <v>11.111111111111111</v>
      </c>
      <c r="K22" s="20">
        <f t="shared" si="3"/>
        <v>133.33333333333331</v>
      </c>
      <c r="L22" s="39" t="str">
        <f t="shared" si="4"/>
        <v>Casa</v>
      </c>
      <c r="M22" s="40" t="str">
        <f t="shared" si="5"/>
        <v>Hobbies</v>
      </c>
      <c r="N22" s="41" t="str">
        <f t="shared" si="6"/>
        <v>Instrumentos música</v>
      </c>
      <c r="O22" s="4" t="s">
        <v>114</v>
      </c>
    </row>
    <row r="23" spans="1:15" x14ac:dyDescent="0.2">
      <c r="A23" s="58"/>
      <c r="B23" s="58" t="s">
        <v>21</v>
      </c>
      <c r="C23" s="24" t="s">
        <v>22</v>
      </c>
      <c r="D23" s="59">
        <v>2</v>
      </c>
      <c r="E23" s="60">
        <v>500</v>
      </c>
      <c r="F23" s="61">
        <f>12*10</f>
        <v>120</v>
      </c>
      <c r="G23" s="46">
        <f t="shared" si="0"/>
        <v>8.3333333333333339</v>
      </c>
      <c r="H23" s="18">
        <f t="shared" si="1"/>
        <v>100</v>
      </c>
      <c r="I23" s="53">
        <v>1</v>
      </c>
      <c r="J23" s="20">
        <f t="shared" si="2"/>
        <v>8.3333333333333339</v>
      </c>
      <c r="K23" s="20">
        <f t="shared" si="3"/>
        <v>100</v>
      </c>
      <c r="L23" s="39" t="str">
        <f t="shared" si="4"/>
        <v>Casa</v>
      </c>
      <c r="M23" s="40" t="str">
        <f t="shared" si="5"/>
        <v>Electrónica</v>
      </c>
      <c r="N23" s="41" t="str">
        <f t="shared" si="6"/>
        <v>TV</v>
      </c>
      <c r="O23" s="4" t="s">
        <v>114</v>
      </c>
    </row>
    <row r="24" spans="1:15" x14ac:dyDescent="0.2">
      <c r="A24" s="58"/>
      <c r="B24" s="58"/>
      <c r="C24" s="24" t="s">
        <v>23</v>
      </c>
      <c r="D24" s="59">
        <v>4</v>
      </c>
      <c r="E24" s="60">
        <v>500</v>
      </c>
      <c r="F24" s="61">
        <f>12*5</f>
        <v>60</v>
      </c>
      <c r="G24" s="46">
        <f t="shared" si="0"/>
        <v>33.333333333333336</v>
      </c>
      <c r="H24" s="18">
        <f t="shared" si="1"/>
        <v>400</v>
      </c>
      <c r="I24" s="53">
        <v>0.5</v>
      </c>
      <c r="J24" s="20">
        <f t="shared" si="2"/>
        <v>16.666666666666668</v>
      </c>
      <c r="K24" s="20">
        <f t="shared" si="3"/>
        <v>200</v>
      </c>
      <c r="L24" s="39" t="str">
        <f t="shared" si="4"/>
        <v>Casa</v>
      </c>
      <c r="M24" s="40" t="str">
        <f t="shared" si="5"/>
        <v>Electrónica</v>
      </c>
      <c r="N24" s="41" t="str">
        <f t="shared" si="6"/>
        <v>Ordenadores</v>
      </c>
      <c r="O24" s="4" t="s">
        <v>114</v>
      </c>
    </row>
    <row r="25" spans="1:15" x14ac:dyDescent="0.2">
      <c r="A25" s="58"/>
      <c r="B25" s="58"/>
      <c r="C25" s="24" t="s">
        <v>24</v>
      </c>
      <c r="D25" s="59">
        <v>4</v>
      </c>
      <c r="E25" s="60">
        <v>350</v>
      </c>
      <c r="F25" s="61">
        <f>12*5</f>
        <v>60</v>
      </c>
      <c r="G25" s="46">
        <f t="shared" si="0"/>
        <v>23.333333333333332</v>
      </c>
      <c r="H25" s="18">
        <f t="shared" si="1"/>
        <v>280</v>
      </c>
      <c r="I25" s="53">
        <v>0.5</v>
      </c>
      <c r="J25" s="20">
        <f t="shared" si="2"/>
        <v>11.666666666666666</v>
      </c>
      <c r="K25" s="20">
        <f t="shared" si="3"/>
        <v>140</v>
      </c>
      <c r="L25" s="39" t="str">
        <f t="shared" si="4"/>
        <v>Casa</v>
      </c>
      <c r="M25" s="40" t="str">
        <f t="shared" si="5"/>
        <v>Electrónica</v>
      </c>
      <c r="N25" s="41" t="str">
        <f t="shared" si="6"/>
        <v>Tabletas</v>
      </c>
      <c r="O25" s="4" t="s">
        <v>114</v>
      </c>
    </row>
    <row r="26" spans="1:15" x14ac:dyDescent="0.2">
      <c r="A26" s="58"/>
      <c r="B26" s="58"/>
      <c r="C26" s="24" t="s">
        <v>25</v>
      </c>
      <c r="D26" s="59">
        <v>4</v>
      </c>
      <c r="E26" s="60">
        <v>200</v>
      </c>
      <c r="F26" s="61">
        <f>12*3</f>
        <v>36</v>
      </c>
      <c r="G26" s="46">
        <f t="shared" si="0"/>
        <v>22.222222222222221</v>
      </c>
      <c r="H26" s="18">
        <f t="shared" si="1"/>
        <v>266.66666666666663</v>
      </c>
      <c r="I26" s="53">
        <v>0.5</v>
      </c>
      <c r="J26" s="20">
        <f t="shared" si="2"/>
        <v>11.111111111111111</v>
      </c>
      <c r="K26" s="20">
        <f t="shared" si="3"/>
        <v>133.33333333333331</v>
      </c>
      <c r="L26" s="39" t="str">
        <f t="shared" si="4"/>
        <v>Casa</v>
      </c>
      <c r="M26" s="40" t="str">
        <f t="shared" si="5"/>
        <v>Electrónica</v>
      </c>
      <c r="N26" s="41" t="str">
        <f t="shared" si="6"/>
        <v>Móviles</v>
      </c>
      <c r="O26" s="4" t="s">
        <v>114</v>
      </c>
    </row>
    <row r="27" spans="1:15" x14ac:dyDescent="0.2">
      <c r="A27" s="58"/>
      <c r="B27" s="58"/>
      <c r="C27" s="24" t="s">
        <v>26</v>
      </c>
      <c r="D27" s="59">
        <v>1</v>
      </c>
      <c r="E27" s="60">
        <v>400</v>
      </c>
      <c r="F27" s="61">
        <f>12*10</f>
        <v>120</v>
      </c>
      <c r="G27" s="46">
        <f t="shared" si="0"/>
        <v>3.3333333333333335</v>
      </c>
      <c r="H27" s="18">
        <f t="shared" si="1"/>
        <v>40</v>
      </c>
      <c r="I27" s="53">
        <v>1</v>
      </c>
      <c r="J27" s="20">
        <f t="shared" si="2"/>
        <v>3.3333333333333335</v>
      </c>
      <c r="K27" s="20">
        <f t="shared" si="3"/>
        <v>40</v>
      </c>
      <c r="L27" s="39" t="str">
        <f t="shared" si="4"/>
        <v>Casa</v>
      </c>
      <c r="M27" s="40" t="str">
        <f t="shared" si="5"/>
        <v>Electrónica</v>
      </c>
      <c r="N27" s="41" t="str">
        <f t="shared" si="6"/>
        <v>Eq. Música</v>
      </c>
      <c r="O27" s="4" t="s">
        <v>114</v>
      </c>
    </row>
    <row r="28" spans="1:15" x14ac:dyDescent="0.2">
      <c r="A28" s="58"/>
      <c r="B28" s="58"/>
      <c r="C28" s="24" t="s">
        <v>27</v>
      </c>
      <c r="D28" s="59">
        <v>0</v>
      </c>
      <c r="E28" s="60"/>
      <c r="F28" s="61">
        <v>12</v>
      </c>
      <c r="G28" s="46">
        <f t="shared" si="0"/>
        <v>0</v>
      </c>
      <c r="H28" s="18">
        <f t="shared" si="1"/>
        <v>0</v>
      </c>
      <c r="I28" s="53">
        <v>1</v>
      </c>
      <c r="J28" s="20">
        <f t="shared" si="2"/>
        <v>0</v>
      </c>
      <c r="K28" s="20">
        <f t="shared" si="3"/>
        <v>0</v>
      </c>
      <c r="L28" s="39" t="str">
        <f t="shared" si="4"/>
        <v>Casa</v>
      </c>
      <c r="M28" s="40" t="str">
        <f t="shared" si="5"/>
        <v>Electrónica</v>
      </c>
      <c r="N28" s="41" t="str">
        <f t="shared" si="6"/>
        <v>SW</v>
      </c>
      <c r="O28" s="4" t="s">
        <v>114</v>
      </c>
    </row>
    <row r="29" spans="1:15" x14ac:dyDescent="0.2">
      <c r="A29" s="58"/>
      <c r="B29" s="58" t="s">
        <v>28</v>
      </c>
      <c r="C29" s="24" t="s">
        <v>122</v>
      </c>
      <c r="D29" s="59">
        <v>1</v>
      </c>
      <c r="E29" s="60">
        <v>1000</v>
      </c>
      <c r="F29" s="61">
        <f>12*10</f>
        <v>120</v>
      </c>
      <c r="G29" s="46">
        <f t="shared" si="0"/>
        <v>8.3333333333333339</v>
      </c>
      <c r="H29" s="18">
        <f t="shared" si="1"/>
        <v>100</v>
      </c>
      <c r="I29" s="53">
        <v>1</v>
      </c>
      <c r="J29" s="20">
        <f t="shared" si="2"/>
        <v>8.3333333333333339</v>
      </c>
      <c r="K29" s="20">
        <f t="shared" si="3"/>
        <v>100</v>
      </c>
      <c r="L29" s="39" t="str">
        <f t="shared" si="4"/>
        <v>Casa</v>
      </c>
      <c r="M29" s="40" t="str">
        <f t="shared" si="5"/>
        <v>Otros</v>
      </c>
      <c r="N29" s="41" t="str">
        <f t="shared" si="6"/>
        <v>Material jardín y taller</v>
      </c>
      <c r="O29" s="4" t="s">
        <v>114</v>
      </c>
    </row>
    <row r="30" spans="1:15" x14ac:dyDescent="0.2">
      <c r="A30" s="58"/>
      <c r="B30" s="58"/>
      <c r="C30" s="24" t="s">
        <v>125</v>
      </c>
      <c r="D30" s="59">
        <v>1</v>
      </c>
      <c r="E30" s="60">
        <v>10000</v>
      </c>
      <c r="F30" s="61">
        <v>120</v>
      </c>
      <c r="G30" s="46">
        <f t="shared" si="0"/>
        <v>83.333333333333329</v>
      </c>
      <c r="H30" s="18">
        <f t="shared" si="1"/>
        <v>1000</v>
      </c>
      <c r="I30" s="53">
        <v>1</v>
      </c>
      <c r="J30" s="20">
        <f t="shared" si="2"/>
        <v>83.333333333333329</v>
      </c>
      <c r="K30" s="20">
        <f t="shared" si="3"/>
        <v>1000</v>
      </c>
      <c r="L30" s="39" t="str">
        <f t="shared" si="4"/>
        <v>Casa</v>
      </c>
      <c r="M30" s="40" t="str">
        <f t="shared" si="5"/>
        <v>Otros</v>
      </c>
      <c r="N30" s="41" t="str">
        <f t="shared" si="6"/>
        <v>Instalación energía solar</v>
      </c>
      <c r="O30" s="4" t="s">
        <v>114</v>
      </c>
    </row>
    <row r="31" spans="1:15" x14ac:dyDescent="0.2">
      <c r="A31" s="58" t="s">
        <v>77</v>
      </c>
      <c r="B31" s="58" t="s">
        <v>6</v>
      </c>
      <c r="C31" s="24" t="s">
        <v>7</v>
      </c>
      <c r="D31" s="59">
        <v>2</v>
      </c>
      <c r="E31" s="60">
        <v>5000</v>
      </c>
      <c r="F31" s="61">
        <v>300</v>
      </c>
      <c r="G31" s="46">
        <f t="shared" si="0"/>
        <v>33.333333333333336</v>
      </c>
      <c r="H31" s="18">
        <f t="shared" si="1"/>
        <v>400</v>
      </c>
      <c r="I31" s="53">
        <v>1</v>
      </c>
      <c r="J31" s="20">
        <f t="shared" si="2"/>
        <v>33.333333333333336</v>
      </c>
      <c r="K31" s="20">
        <f t="shared" si="3"/>
        <v>400</v>
      </c>
      <c r="L31" s="39" t="str">
        <f t="shared" si="4"/>
        <v>2ª vivienda</v>
      </c>
      <c r="M31" s="40" t="str">
        <f t="shared" si="5"/>
        <v>Obra</v>
      </c>
      <c r="N31" s="41" t="str">
        <f t="shared" si="6"/>
        <v>Baños</v>
      </c>
      <c r="O31" s="4" t="s">
        <v>114</v>
      </c>
    </row>
    <row r="32" spans="1:15" x14ac:dyDescent="0.2">
      <c r="A32" s="58"/>
      <c r="B32" s="58"/>
      <c r="C32" s="24" t="s">
        <v>8</v>
      </c>
      <c r="D32" s="59">
        <v>1</v>
      </c>
      <c r="E32" s="60">
        <v>10000</v>
      </c>
      <c r="F32" s="61">
        <v>300</v>
      </c>
      <c r="G32" s="46">
        <f t="shared" si="0"/>
        <v>33.333333333333336</v>
      </c>
      <c r="H32" s="18">
        <f t="shared" si="1"/>
        <v>400</v>
      </c>
      <c r="I32" s="53">
        <v>1</v>
      </c>
      <c r="J32" s="20">
        <f t="shared" si="2"/>
        <v>33.333333333333336</v>
      </c>
      <c r="K32" s="20">
        <f t="shared" si="3"/>
        <v>400</v>
      </c>
      <c r="L32" s="39" t="str">
        <f t="shared" si="4"/>
        <v>2ª vivienda</v>
      </c>
      <c r="M32" s="40" t="str">
        <f t="shared" si="5"/>
        <v>Obra</v>
      </c>
      <c r="N32" s="41" t="str">
        <f t="shared" si="6"/>
        <v>Cocina</v>
      </c>
      <c r="O32" s="4" t="s">
        <v>114</v>
      </c>
    </row>
    <row r="33" spans="1:15" x14ac:dyDescent="0.2">
      <c r="A33" s="58"/>
      <c r="B33" s="58"/>
      <c r="C33" s="24" t="s">
        <v>120</v>
      </c>
      <c r="D33" s="59">
        <v>1</v>
      </c>
      <c r="E33" s="60">
        <v>1000</v>
      </c>
      <c r="F33" s="61">
        <v>150</v>
      </c>
      <c r="G33" s="46">
        <f t="shared" si="0"/>
        <v>6.666666666666667</v>
      </c>
      <c r="H33" s="18">
        <f t="shared" si="1"/>
        <v>80</v>
      </c>
      <c r="I33" s="53">
        <v>1</v>
      </c>
      <c r="J33" s="20">
        <f t="shared" si="2"/>
        <v>6.666666666666667</v>
      </c>
      <c r="K33" s="20">
        <f t="shared" si="3"/>
        <v>80</v>
      </c>
      <c r="L33" s="39" t="str">
        <f t="shared" si="4"/>
        <v>2ª vivienda</v>
      </c>
      <c r="M33" s="40" t="str">
        <f t="shared" si="5"/>
        <v>Obra</v>
      </c>
      <c r="N33" s="41" t="str">
        <f t="shared" si="6"/>
        <v>Pintura general</v>
      </c>
      <c r="O33" s="4" t="s">
        <v>114</v>
      </c>
    </row>
    <row r="34" spans="1:15" x14ac:dyDescent="0.2">
      <c r="A34" s="58"/>
      <c r="B34" s="58"/>
      <c r="C34" s="24" t="s">
        <v>121</v>
      </c>
      <c r="D34" s="59">
        <v>1</v>
      </c>
      <c r="E34" s="60">
        <v>300</v>
      </c>
      <c r="F34" s="61">
        <v>240</v>
      </c>
      <c r="G34" s="46">
        <f t="shared" si="0"/>
        <v>1.25</v>
      </c>
      <c r="H34" s="18">
        <f t="shared" si="1"/>
        <v>15</v>
      </c>
      <c r="I34" s="53">
        <v>1</v>
      </c>
      <c r="J34" s="20">
        <f t="shared" si="2"/>
        <v>1.25</v>
      </c>
      <c r="K34" s="20">
        <f t="shared" si="3"/>
        <v>15</v>
      </c>
      <c r="L34" s="39" t="str">
        <f t="shared" si="4"/>
        <v>2ª vivienda</v>
      </c>
      <c r="M34" s="40" t="str">
        <f t="shared" si="5"/>
        <v>Obra</v>
      </c>
      <c r="N34" s="41" t="str">
        <f t="shared" si="6"/>
        <v>Terraza, Jardín, Toldos</v>
      </c>
      <c r="O34" s="4" t="s">
        <v>114</v>
      </c>
    </row>
    <row r="35" spans="1:15" x14ac:dyDescent="0.2">
      <c r="A35" s="58"/>
      <c r="B35" s="58" t="s">
        <v>17</v>
      </c>
      <c r="C35" s="24" t="s">
        <v>15</v>
      </c>
      <c r="D35" s="59">
        <v>1</v>
      </c>
      <c r="E35" s="60">
        <v>1000</v>
      </c>
      <c r="F35" s="61">
        <f>10*12</f>
        <v>120</v>
      </c>
      <c r="G35" s="46">
        <f t="shared" si="0"/>
        <v>8.3333333333333339</v>
      </c>
      <c r="H35" s="18">
        <f t="shared" si="1"/>
        <v>100</v>
      </c>
      <c r="I35" s="53">
        <v>1</v>
      </c>
      <c r="J35" s="20">
        <f t="shared" si="2"/>
        <v>8.3333333333333339</v>
      </c>
      <c r="K35" s="20">
        <f t="shared" si="3"/>
        <v>100</v>
      </c>
      <c r="L35" s="39" t="str">
        <f t="shared" si="4"/>
        <v>2ª vivienda</v>
      </c>
      <c r="M35" s="40" t="str">
        <f t="shared" si="5"/>
        <v>Equipamiento</v>
      </c>
      <c r="N35" s="41" t="str">
        <f t="shared" si="6"/>
        <v>Caldera</v>
      </c>
      <c r="O35" s="4" t="s">
        <v>114</v>
      </c>
    </row>
    <row r="36" spans="1:15" x14ac:dyDescent="0.2">
      <c r="A36" s="58"/>
      <c r="B36" s="58"/>
      <c r="C36" s="24" t="s">
        <v>9</v>
      </c>
      <c r="D36" s="59">
        <v>0</v>
      </c>
      <c r="E36" s="60">
        <v>400</v>
      </c>
      <c r="F36" s="61">
        <f t="shared" ref="F36:F44" si="8">10*12</f>
        <v>120</v>
      </c>
      <c r="G36" s="46">
        <f t="shared" si="0"/>
        <v>0</v>
      </c>
      <c r="H36" s="18">
        <f t="shared" si="1"/>
        <v>0</v>
      </c>
      <c r="I36" s="53">
        <v>1</v>
      </c>
      <c r="J36" s="20">
        <f t="shared" si="2"/>
        <v>0</v>
      </c>
      <c r="K36" s="20">
        <f t="shared" si="3"/>
        <v>0</v>
      </c>
      <c r="L36" s="39" t="str">
        <f t="shared" si="4"/>
        <v>2ª vivienda</v>
      </c>
      <c r="M36" s="40" t="str">
        <f t="shared" si="5"/>
        <v>Equipamiento</v>
      </c>
      <c r="N36" s="41" t="str">
        <f t="shared" si="6"/>
        <v>Lavaplatos</v>
      </c>
      <c r="O36" s="4" t="s">
        <v>114</v>
      </c>
    </row>
    <row r="37" spans="1:15" x14ac:dyDescent="0.2">
      <c r="A37" s="58"/>
      <c r="B37" s="58"/>
      <c r="C37" s="24" t="s">
        <v>10</v>
      </c>
      <c r="D37" s="59">
        <v>1</v>
      </c>
      <c r="E37" s="60">
        <v>400</v>
      </c>
      <c r="F37" s="61">
        <f t="shared" si="8"/>
        <v>120</v>
      </c>
      <c r="G37" s="46">
        <f t="shared" si="0"/>
        <v>3.3333333333333335</v>
      </c>
      <c r="H37" s="18">
        <f t="shared" si="1"/>
        <v>40</v>
      </c>
      <c r="I37" s="53">
        <v>1</v>
      </c>
      <c r="J37" s="20">
        <f t="shared" si="2"/>
        <v>3.3333333333333335</v>
      </c>
      <c r="K37" s="20">
        <f t="shared" si="3"/>
        <v>40</v>
      </c>
      <c r="L37" s="39" t="str">
        <f t="shared" si="4"/>
        <v>2ª vivienda</v>
      </c>
      <c r="M37" s="40" t="str">
        <f t="shared" si="5"/>
        <v>Equipamiento</v>
      </c>
      <c r="N37" s="41" t="str">
        <f t="shared" si="6"/>
        <v>Lavadora</v>
      </c>
      <c r="O37" s="4" t="s">
        <v>114</v>
      </c>
    </row>
    <row r="38" spans="1:15" x14ac:dyDescent="0.2">
      <c r="A38" s="58"/>
      <c r="B38" s="58"/>
      <c r="C38" s="24" t="s">
        <v>57</v>
      </c>
      <c r="D38" s="59">
        <v>0</v>
      </c>
      <c r="E38" s="60">
        <v>400</v>
      </c>
      <c r="F38" s="61">
        <f t="shared" si="8"/>
        <v>120</v>
      </c>
      <c r="G38" s="46">
        <f t="shared" si="0"/>
        <v>0</v>
      </c>
      <c r="H38" s="18">
        <f t="shared" si="1"/>
        <v>0</v>
      </c>
      <c r="I38" s="53">
        <v>1</v>
      </c>
      <c r="J38" s="20">
        <f t="shared" si="2"/>
        <v>0</v>
      </c>
      <c r="K38" s="20">
        <f t="shared" si="3"/>
        <v>0</v>
      </c>
      <c r="L38" s="39" t="str">
        <f t="shared" si="4"/>
        <v>2ª vivienda</v>
      </c>
      <c r="M38" s="40" t="str">
        <f t="shared" si="5"/>
        <v>Equipamiento</v>
      </c>
      <c r="N38" s="41" t="str">
        <f t="shared" si="6"/>
        <v>Secadora</v>
      </c>
      <c r="O38" s="4" t="s">
        <v>114</v>
      </c>
    </row>
    <row r="39" spans="1:15" x14ac:dyDescent="0.2">
      <c r="A39" s="58"/>
      <c r="B39" s="58"/>
      <c r="C39" s="24" t="s">
        <v>11</v>
      </c>
      <c r="D39" s="59">
        <v>1</v>
      </c>
      <c r="E39" s="60">
        <v>600</v>
      </c>
      <c r="F39" s="61">
        <f t="shared" si="8"/>
        <v>120</v>
      </c>
      <c r="G39" s="46">
        <f t="shared" si="0"/>
        <v>5</v>
      </c>
      <c r="H39" s="18">
        <f t="shared" si="1"/>
        <v>60</v>
      </c>
      <c r="I39" s="53">
        <v>1</v>
      </c>
      <c r="J39" s="20">
        <f t="shared" si="2"/>
        <v>5</v>
      </c>
      <c r="K39" s="20">
        <f t="shared" si="3"/>
        <v>60</v>
      </c>
      <c r="L39" s="39" t="str">
        <f t="shared" si="4"/>
        <v>2ª vivienda</v>
      </c>
      <c r="M39" s="40" t="str">
        <f t="shared" si="5"/>
        <v>Equipamiento</v>
      </c>
      <c r="N39" s="41" t="str">
        <f t="shared" si="6"/>
        <v>Horno</v>
      </c>
      <c r="O39" s="4" t="s">
        <v>114</v>
      </c>
    </row>
    <row r="40" spans="1:15" x14ac:dyDescent="0.2">
      <c r="A40" s="58"/>
      <c r="B40" s="58"/>
      <c r="C40" s="24" t="s">
        <v>12</v>
      </c>
      <c r="D40" s="59">
        <v>1</v>
      </c>
      <c r="E40" s="60">
        <v>600</v>
      </c>
      <c r="F40" s="61">
        <f t="shared" si="8"/>
        <v>120</v>
      </c>
      <c r="G40" s="46">
        <f t="shared" si="0"/>
        <v>5</v>
      </c>
      <c r="H40" s="18">
        <f t="shared" si="1"/>
        <v>60</v>
      </c>
      <c r="I40" s="53">
        <v>1</v>
      </c>
      <c r="J40" s="20">
        <f t="shared" si="2"/>
        <v>5</v>
      </c>
      <c r="K40" s="20">
        <f t="shared" si="3"/>
        <v>60</v>
      </c>
      <c r="L40" s="39" t="str">
        <f t="shared" si="4"/>
        <v>2ª vivienda</v>
      </c>
      <c r="M40" s="40" t="str">
        <f t="shared" si="5"/>
        <v>Equipamiento</v>
      </c>
      <c r="N40" s="41" t="str">
        <f t="shared" si="6"/>
        <v>Nevera</v>
      </c>
      <c r="O40" s="4" t="s">
        <v>114</v>
      </c>
    </row>
    <row r="41" spans="1:15" x14ac:dyDescent="0.2">
      <c r="A41" s="58"/>
      <c r="B41" s="58"/>
      <c r="C41" s="24" t="s">
        <v>63</v>
      </c>
      <c r="D41" s="59">
        <v>0</v>
      </c>
      <c r="E41" s="60">
        <v>400</v>
      </c>
      <c r="F41" s="61">
        <f t="shared" si="8"/>
        <v>120</v>
      </c>
      <c r="G41" s="46">
        <f t="shared" si="0"/>
        <v>0</v>
      </c>
      <c r="H41" s="18">
        <f t="shared" si="1"/>
        <v>0</v>
      </c>
      <c r="I41" s="53">
        <v>1</v>
      </c>
      <c r="J41" s="20">
        <f t="shared" si="2"/>
        <v>0</v>
      </c>
      <c r="K41" s="20">
        <f t="shared" si="3"/>
        <v>0</v>
      </c>
      <c r="L41" s="39" t="str">
        <f t="shared" si="4"/>
        <v>2ª vivienda</v>
      </c>
      <c r="M41" s="40" t="str">
        <f t="shared" si="5"/>
        <v>Equipamiento</v>
      </c>
      <c r="N41" s="41" t="str">
        <f t="shared" si="6"/>
        <v>Congelador</v>
      </c>
      <c r="O41" s="4" t="s">
        <v>114</v>
      </c>
    </row>
    <row r="42" spans="1:15" x14ac:dyDescent="0.2">
      <c r="A42" s="58"/>
      <c r="B42" s="58"/>
      <c r="C42" s="24" t="s">
        <v>51</v>
      </c>
      <c r="D42" s="59">
        <v>1</v>
      </c>
      <c r="E42" s="60">
        <v>600</v>
      </c>
      <c r="F42" s="61">
        <f t="shared" si="8"/>
        <v>120</v>
      </c>
      <c r="G42" s="46">
        <f t="shared" si="0"/>
        <v>5</v>
      </c>
      <c r="H42" s="18">
        <f t="shared" si="1"/>
        <v>60</v>
      </c>
      <c r="I42" s="53">
        <v>1</v>
      </c>
      <c r="J42" s="20">
        <f t="shared" si="2"/>
        <v>5</v>
      </c>
      <c r="K42" s="20">
        <f t="shared" si="3"/>
        <v>60</v>
      </c>
      <c r="L42" s="39" t="str">
        <f t="shared" si="4"/>
        <v>2ª vivienda</v>
      </c>
      <c r="M42" s="40" t="str">
        <f t="shared" si="5"/>
        <v>Equipamiento</v>
      </c>
      <c r="N42" s="41" t="str">
        <f t="shared" si="6"/>
        <v>Fuegos+campana</v>
      </c>
      <c r="O42" s="4" t="s">
        <v>114</v>
      </c>
    </row>
    <row r="43" spans="1:15" x14ac:dyDescent="0.2">
      <c r="A43" s="58"/>
      <c r="B43" s="58"/>
      <c r="C43" s="24" t="s">
        <v>13</v>
      </c>
      <c r="D43" s="59">
        <v>1</v>
      </c>
      <c r="E43" s="60">
        <v>100</v>
      </c>
      <c r="F43" s="61">
        <f t="shared" si="8"/>
        <v>120</v>
      </c>
      <c r="G43" s="46">
        <f t="shared" si="0"/>
        <v>0.83333333333333337</v>
      </c>
      <c r="H43" s="18">
        <f t="shared" si="1"/>
        <v>10</v>
      </c>
      <c r="I43" s="53">
        <v>1</v>
      </c>
      <c r="J43" s="20">
        <f t="shared" si="2"/>
        <v>0.83333333333333337</v>
      </c>
      <c r="K43" s="20">
        <f t="shared" si="3"/>
        <v>10</v>
      </c>
      <c r="L43" s="39" t="str">
        <f t="shared" si="4"/>
        <v>2ª vivienda</v>
      </c>
      <c r="M43" s="40" t="str">
        <f t="shared" si="5"/>
        <v>Equipamiento</v>
      </c>
      <c r="N43" s="41" t="str">
        <f t="shared" si="6"/>
        <v>Microondas</v>
      </c>
      <c r="O43" s="4" t="s">
        <v>114</v>
      </c>
    </row>
    <row r="44" spans="1:15" x14ac:dyDescent="0.2">
      <c r="A44" s="58"/>
      <c r="B44" s="58"/>
      <c r="C44" s="24" t="s">
        <v>14</v>
      </c>
      <c r="D44" s="59">
        <v>0</v>
      </c>
      <c r="E44" s="60">
        <v>1000</v>
      </c>
      <c r="F44" s="61">
        <f t="shared" si="8"/>
        <v>120</v>
      </c>
      <c r="G44" s="46">
        <f t="shared" si="0"/>
        <v>0</v>
      </c>
      <c r="H44" s="18">
        <f t="shared" si="1"/>
        <v>0</v>
      </c>
      <c r="I44" s="53">
        <v>1</v>
      </c>
      <c r="J44" s="20">
        <f t="shared" si="2"/>
        <v>0</v>
      </c>
      <c r="K44" s="20">
        <f t="shared" si="3"/>
        <v>0</v>
      </c>
      <c r="L44" s="39" t="str">
        <f t="shared" si="4"/>
        <v>2ª vivienda</v>
      </c>
      <c r="M44" s="40" t="str">
        <f t="shared" si="5"/>
        <v>Equipamiento</v>
      </c>
      <c r="N44" s="41" t="str">
        <f t="shared" si="6"/>
        <v>Thermomix</v>
      </c>
      <c r="O44" s="4" t="s">
        <v>114</v>
      </c>
    </row>
    <row r="45" spans="1:15" x14ac:dyDescent="0.2">
      <c r="A45" s="58"/>
      <c r="B45" s="58" t="s">
        <v>16</v>
      </c>
      <c r="C45" s="24" t="s">
        <v>18</v>
      </c>
      <c r="D45" s="59">
        <v>2</v>
      </c>
      <c r="E45" s="60">
        <v>800</v>
      </c>
      <c r="F45" s="61">
        <v>300</v>
      </c>
      <c r="G45" s="46">
        <f t="shared" si="0"/>
        <v>5.333333333333333</v>
      </c>
      <c r="H45" s="18">
        <f t="shared" si="1"/>
        <v>64</v>
      </c>
      <c r="I45" s="53">
        <v>1</v>
      </c>
      <c r="J45" s="20">
        <f t="shared" si="2"/>
        <v>5.333333333333333</v>
      </c>
      <c r="K45" s="20">
        <f t="shared" si="3"/>
        <v>64</v>
      </c>
      <c r="L45" s="39" t="str">
        <f t="shared" si="4"/>
        <v>2ª vivienda</v>
      </c>
      <c r="M45" s="40" t="str">
        <f t="shared" si="5"/>
        <v>Mobiliario</v>
      </c>
      <c r="N45" s="41" t="str">
        <f t="shared" si="6"/>
        <v>Sofas</v>
      </c>
      <c r="O45" s="4" t="s">
        <v>114</v>
      </c>
    </row>
    <row r="46" spans="1:15" x14ac:dyDescent="0.2">
      <c r="A46" s="58"/>
      <c r="B46" s="58"/>
      <c r="C46" s="24" t="s">
        <v>19</v>
      </c>
      <c r="D46" s="59">
        <v>4</v>
      </c>
      <c r="E46" s="60">
        <v>300</v>
      </c>
      <c r="F46" s="61">
        <v>240</v>
      </c>
      <c r="G46" s="46">
        <f t="shared" si="0"/>
        <v>5</v>
      </c>
      <c r="H46" s="18">
        <f t="shared" si="1"/>
        <v>60</v>
      </c>
      <c r="I46" s="53">
        <v>1</v>
      </c>
      <c r="J46" s="20">
        <f t="shared" si="2"/>
        <v>5</v>
      </c>
      <c r="K46" s="20">
        <f t="shared" si="3"/>
        <v>60</v>
      </c>
      <c r="L46" s="39" t="str">
        <f t="shared" si="4"/>
        <v>2ª vivienda</v>
      </c>
      <c r="M46" s="40" t="str">
        <f t="shared" si="5"/>
        <v>Mobiliario</v>
      </c>
      <c r="N46" s="41" t="str">
        <f t="shared" si="6"/>
        <v>Camas</v>
      </c>
      <c r="O46" s="4" t="s">
        <v>114</v>
      </c>
    </row>
    <row r="47" spans="1:15" x14ac:dyDescent="0.2">
      <c r="A47" s="58"/>
      <c r="B47" s="58"/>
      <c r="C47" s="24" t="s">
        <v>118</v>
      </c>
      <c r="D47" s="59">
        <v>1</v>
      </c>
      <c r="E47" s="60">
        <v>800</v>
      </c>
      <c r="F47" s="61">
        <v>150</v>
      </c>
      <c r="G47" s="46">
        <f t="shared" si="0"/>
        <v>5.333333333333333</v>
      </c>
      <c r="H47" s="18">
        <f t="shared" si="1"/>
        <v>64</v>
      </c>
      <c r="I47" s="53">
        <v>1</v>
      </c>
      <c r="J47" s="20">
        <f t="shared" si="2"/>
        <v>5.333333333333333</v>
      </c>
      <c r="K47" s="20">
        <f t="shared" si="3"/>
        <v>64</v>
      </c>
      <c r="L47" s="39" t="str">
        <f t="shared" si="4"/>
        <v>2ª vivienda</v>
      </c>
      <c r="M47" s="40" t="str">
        <f t="shared" si="5"/>
        <v>Mobiliario</v>
      </c>
      <c r="N47" s="41" t="str">
        <f t="shared" si="6"/>
        <v>Mesas y sillas (juego)</v>
      </c>
      <c r="O47" s="4" t="s">
        <v>114</v>
      </c>
    </row>
    <row r="48" spans="1:15" x14ac:dyDescent="0.2">
      <c r="A48" s="58"/>
      <c r="B48" s="58"/>
      <c r="C48" s="24" t="s">
        <v>119</v>
      </c>
      <c r="D48" s="59">
        <v>1</v>
      </c>
      <c r="E48" s="60">
        <v>1000</v>
      </c>
      <c r="F48" s="61">
        <v>60</v>
      </c>
      <c r="G48" s="46">
        <f t="shared" si="0"/>
        <v>16.666666666666668</v>
      </c>
      <c r="H48" s="18">
        <f t="shared" si="1"/>
        <v>200</v>
      </c>
      <c r="I48" s="53">
        <v>1</v>
      </c>
      <c r="J48" s="20">
        <f t="shared" si="2"/>
        <v>16.666666666666668</v>
      </c>
      <c r="K48" s="20">
        <f t="shared" si="3"/>
        <v>200</v>
      </c>
      <c r="L48" s="39" t="str">
        <f t="shared" si="4"/>
        <v>2ª vivienda</v>
      </c>
      <c r="M48" s="40" t="str">
        <f t="shared" si="5"/>
        <v>Mobiliario</v>
      </c>
      <c r="N48" s="41" t="str">
        <f t="shared" si="6"/>
        <v>Menaje y Ajuar</v>
      </c>
      <c r="O48" s="4" t="s">
        <v>114</v>
      </c>
    </row>
    <row r="49" spans="1:15" x14ac:dyDescent="0.2">
      <c r="A49" s="58"/>
      <c r="B49" s="58" t="s">
        <v>123</v>
      </c>
      <c r="C49" s="27" t="s">
        <v>124</v>
      </c>
      <c r="D49" s="59">
        <v>1</v>
      </c>
      <c r="E49" s="60">
        <v>1000</v>
      </c>
      <c r="F49" s="61">
        <v>240</v>
      </c>
      <c r="G49" s="46">
        <f t="shared" si="0"/>
        <v>4.166666666666667</v>
      </c>
      <c r="H49" s="18">
        <f t="shared" si="1"/>
        <v>50</v>
      </c>
      <c r="I49" s="53">
        <v>1</v>
      </c>
      <c r="J49" s="20">
        <f t="shared" si="2"/>
        <v>4.166666666666667</v>
      </c>
      <c r="K49" s="20">
        <f t="shared" si="3"/>
        <v>50</v>
      </c>
      <c r="L49" s="39" t="str">
        <f t="shared" si="4"/>
        <v>2ª vivienda</v>
      </c>
      <c r="M49" s="40" t="str">
        <f t="shared" si="5"/>
        <v>Hobbies</v>
      </c>
      <c r="N49" s="41" t="str">
        <f t="shared" si="6"/>
        <v>Instrumentos música</v>
      </c>
      <c r="O49" s="4" t="s">
        <v>114</v>
      </c>
    </row>
    <row r="50" spans="1:15" x14ac:dyDescent="0.2">
      <c r="A50" s="58"/>
      <c r="B50" s="58" t="s">
        <v>21</v>
      </c>
      <c r="C50" s="24" t="s">
        <v>22</v>
      </c>
      <c r="D50" s="59">
        <v>1</v>
      </c>
      <c r="E50" s="60">
        <v>500</v>
      </c>
      <c r="F50" s="61">
        <f>12*10</f>
        <v>120</v>
      </c>
      <c r="G50" s="46">
        <f t="shared" si="0"/>
        <v>4.166666666666667</v>
      </c>
      <c r="H50" s="18">
        <f t="shared" si="1"/>
        <v>50</v>
      </c>
      <c r="I50" s="53">
        <v>1</v>
      </c>
      <c r="J50" s="20">
        <f t="shared" si="2"/>
        <v>4.166666666666667</v>
      </c>
      <c r="K50" s="20">
        <f t="shared" si="3"/>
        <v>50</v>
      </c>
      <c r="L50" s="39" t="str">
        <f t="shared" si="4"/>
        <v>2ª vivienda</v>
      </c>
      <c r="M50" s="40" t="str">
        <f t="shared" si="5"/>
        <v>Electrónica</v>
      </c>
      <c r="N50" s="41" t="str">
        <f t="shared" si="6"/>
        <v>TV</v>
      </c>
      <c r="O50" s="4" t="s">
        <v>114</v>
      </c>
    </row>
    <row r="51" spans="1:15" x14ac:dyDescent="0.2">
      <c r="A51" s="58"/>
      <c r="B51" s="58"/>
      <c r="C51" s="24" t="s">
        <v>23</v>
      </c>
      <c r="D51" s="59">
        <v>0</v>
      </c>
      <c r="E51" s="60">
        <v>500</v>
      </c>
      <c r="F51" s="61">
        <f>12*5</f>
        <v>60</v>
      </c>
      <c r="G51" s="46">
        <f t="shared" si="0"/>
        <v>0</v>
      </c>
      <c r="H51" s="18">
        <f t="shared" si="1"/>
        <v>0</v>
      </c>
      <c r="I51" s="53">
        <v>0.5</v>
      </c>
      <c r="J51" s="20">
        <f t="shared" si="2"/>
        <v>0</v>
      </c>
      <c r="K51" s="20">
        <f t="shared" si="3"/>
        <v>0</v>
      </c>
      <c r="L51" s="39" t="str">
        <f t="shared" si="4"/>
        <v>2ª vivienda</v>
      </c>
      <c r="M51" s="40" t="str">
        <f t="shared" si="5"/>
        <v>Electrónica</v>
      </c>
      <c r="N51" s="41" t="str">
        <f t="shared" si="6"/>
        <v>Ordenadores</v>
      </c>
      <c r="O51" s="4" t="s">
        <v>114</v>
      </c>
    </row>
    <row r="52" spans="1:15" x14ac:dyDescent="0.2">
      <c r="A52" s="58"/>
      <c r="B52" s="58"/>
      <c r="C52" s="24" t="s">
        <v>24</v>
      </c>
      <c r="D52" s="59">
        <v>0</v>
      </c>
      <c r="E52" s="60">
        <v>350</v>
      </c>
      <c r="F52" s="61">
        <f>12*5</f>
        <v>60</v>
      </c>
      <c r="G52" s="46">
        <f t="shared" si="0"/>
        <v>0</v>
      </c>
      <c r="H52" s="18">
        <f t="shared" si="1"/>
        <v>0</v>
      </c>
      <c r="I52" s="53">
        <v>0.5</v>
      </c>
      <c r="J52" s="20">
        <f t="shared" si="2"/>
        <v>0</v>
      </c>
      <c r="K52" s="20">
        <f t="shared" si="3"/>
        <v>0</v>
      </c>
      <c r="L52" s="39" t="str">
        <f t="shared" si="4"/>
        <v>2ª vivienda</v>
      </c>
      <c r="M52" s="40" t="str">
        <f t="shared" si="5"/>
        <v>Electrónica</v>
      </c>
      <c r="N52" s="41" t="str">
        <f t="shared" si="6"/>
        <v>Tabletas</v>
      </c>
      <c r="O52" s="4" t="s">
        <v>114</v>
      </c>
    </row>
    <row r="53" spans="1:15" x14ac:dyDescent="0.2">
      <c r="A53" s="58"/>
      <c r="B53" s="58"/>
      <c r="C53" s="24" t="s">
        <v>25</v>
      </c>
      <c r="D53" s="59">
        <v>0</v>
      </c>
      <c r="E53" s="60">
        <v>200</v>
      </c>
      <c r="F53" s="61">
        <f>12*3</f>
        <v>36</v>
      </c>
      <c r="G53" s="46">
        <f t="shared" si="0"/>
        <v>0</v>
      </c>
      <c r="H53" s="18">
        <f t="shared" si="1"/>
        <v>0</v>
      </c>
      <c r="I53" s="53">
        <v>0.5</v>
      </c>
      <c r="J53" s="20">
        <f t="shared" si="2"/>
        <v>0</v>
      </c>
      <c r="K53" s="20">
        <f t="shared" si="3"/>
        <v>0</v>
      </c>
      <c r="L53" s="39" t="str">
        <f t="shared" si="4"/>
        <v>2ª vivienda</v>
      </c>
      <c r="M53" s="40" t="str">
        <f t="shared" si="5"/>
        <v>Electrónica</v>
      </c>
      <c r="N53" s="41" t="str">
        <f t="shared" si="6"/>
        <v>Móviles</v>
      </c>
      <c r="O53" s="4" t="s">
        <v>114</v>
      </c>
    </row>
    <row r="54" spans="1:15" x14ac:dyDescent="0.2">
      <c r="A54" s="58"/>
      <c r="B54" s="58"/>
      <c r="C54" s="24" t="s">
        <v>26</v>
      </c>
      <c r="D54" s="59">
        <v>1</v>
      </c>
      <c r="E54" s="60">
        <v>400</v>
      </c>
      <c r="F54" s="61">
        <f>12*10</f>
        <v>120</v>
      </c>
      <c r="G54" s="46">
        <f t="shared" si="0"/>
        <v>3.3333333333333335</v>
      </c>
      <c r="H54" s="18">
        <f t="shared" si="1"/>
        <v>40</v>
      </c>
      <c r="I54" s="53">
        <v>1</v>
      </c>
      <c r="J54" s="20">
        <f t="shared" si="2"/>
        <v>3.3333333333333335</v>
      </c>
      <c r="K54" s="20">
        <f t="shared" si="3"/>
        <v>40</v>
      </c>
      <c r="L54" s="39" t="str">
        <f t="shared" si="4"/>
        <v>2ª vivienda</v>
      </c>
      <c r="M54" s="40" t="str">
        <f t="shared" si="5"/>
        <v>Electrónica</v>
      </c>
      <c r="N54" s="41" t="str">
        <f t="shared" si="6"/>
        <v>Eq. Música</v>
      </c>
      <c r="O54" s="4" t="s">
        <v>114</v>
      </c>
    </row>
    <row r="55" spans="1:15" x14ac:dyDescent="0.2">
      <c r="A55" s="58"/>
      <c r="B55" s="58"/>
      <c r="C55" s="24" t="s">
        <v>27</v>
      </c>
      <c r="D55" s="59">
        <v>0</v>
      </c>
      <c r="E55" s="60"/>
      <c r="F55" s="61">
        <v>12</v>
      </c>
      <c r="G55" s="46">
        <f t="shared" si="0"/>
        <v>0</v>
      </c>
      <c r="H55" s="18">
        <f t="shared" si="1"/>
        <v>0</v>
      </c>
      <c r="I55" s="53">
        <v>1</v>
      </c>
      <c r="J55" s="20">
        <f t="shared" si="2"/>
        <v>0</v>
      </c>
      <c r="K55" s="20">
        <f t="shared" si="3"/>
        <v>0</v>
      </c>
      <c r="L55" s="39" t="str">
        <f t="shared" si="4"/>
        <v>2ª vivienda</v>
      </c>
      <c r="M55" s="40" t="str">
        <f t="shared" si="5"/>
        <v>Electrónica</v>
      </c>
      <c r="N55" s="41" t="str">
        <f t="shared" si="6"/>
        <v>SW</v>
      </c>
      <c r="O55" s="4" t="s">
        <v>114</v>
      </c>
    </row>
    <row r="56" spans="1:15" x14ac:dyDescent="0.2">
      <c r="A56" s="58"/>
      <c r="B56" s="58" t="s">
        <v>28</v>
      </c>
      <c r="C56" s="24" t="s">
        <v>122</v>
      </c>
      <c r="D56" s="59">
        <v>1</v>
      </c>
      <c r="E56" s="60">
        <v>1000</v>
      </c>
      <c r="F56" s="61">
        <f>12*10</f>
        <v>120</v>
      </c>
      <c r="G56" s="46">
        <f t="shared" si="0"/>
        <v>8.3333333333333339</v>
      </c>
      <c r="H56" s="18">
        <f t="shared" si="1"/>
        <v>100</v>
      </c>
      <c r="I56" s="53">
        <v>1</v>
      </c>
      <c r="J56" s="20">
        <f t="shared" si="2"/>
        <v>8.3333333333333339</v>
      </c>
      <c r="K56" s="20">
        <f t="shared" si="3"/>
        <v>100</v>
      </c>
      <c r="L56" s="39" t="str">
        <f t="shared" si="4"/>
        <v>2ª vivienda</v>
      </c>
      <c r="M56" s="40" t="str">
        <f t="shared" si="5"/>
        <v>Otros</v>
      </c>
      <c r="N56" s="41" t="str">
        <f t="shared" si="6"/>
        <v>Material jardín y taller</v>
      </c>
      <c r="O56" s="4" t="s">
        <v>114</v>
      </c>
    </row>
    <row r="57" spans="1:15" x14ac:dyDescent="0.2">
      <c r="A57" s="58"/>
      <c r="B57" s="58"/>
      <c r="C57" s="24" t="s">
        <v>125</v>
      </c>
      <c r="D57" s="59">
        <v>1</v>
      </c>
      <c r="E57" s="60">
        <v>5000</v>
      </c>
      <c r="F57" s="61">
        <v>120</v>
      </c>
      <c r="G57" s="46">
        <f t="shared" si="0"/>
        <v>41.666666666666664</v>
      </c>
      <c r="H57" s="18">
        <f t="shared" si="1"/>
        <v>500</v>
      </c>
      <c r="I57" s="53">
        <v>1</v>
      </c>
      <c r="J57" s="20">
        <f t="shared" si="2"/>
        <v>41.666666666666664</v>
      </c>
      <c r="K57" s="20">
        <f t="shared" si="3"/>
        <v>500</v>
      </c>
      <c r="L57" s="39" t="str">
        <f t="shared" si="4"/>
        <v>2ª vivienda</v>
      </c>
      <c r="M57" s="40" t="str">
        <f t="shared" si="5"/>
        <v>Otros</v>
      </c>
      <c r="N57" s="41" t="str">
        <f t="shared" si="6"/>
        <v>Instalación energía solar</v>
      </c>
      <c r="O57" s="4" t="s">
        <v>114</v>
      </c>
    </row>
    <row r="58" spans="1:15" x14ac:dyDescent="0.2">
      <c r="A58" s="62"/>
      <c r="B58" s="62"/>
      <c r="C58" s="24"/>
      <c r="D58" s="59"/>
      <c r="E58" s="60"/>
      <c r="F58" s="61">
        <v>1</v>
      </c>
      <c r="G58" s="46">
        <f t="shared" ref="G58:G69" si="9">$D58*E58/F58</f>
        <v>0</v>
      </c>
      <c r="H58" s="18">
        <f t="shared" si="1"/>
        <v>0</v>
      </c>
      <c r="I58" s="53">
        <v>1</v>
      </c>
      <c r="J58" s="20">
        <f t="shared" si="2"/>
        <v>0</v>
      </c>
      <c r="K58" s="20">
        <f t="shared" si="3"/>
        <v>0</v>
      </c>
      <c r="L58" s="39" t="str">
        <f t="shared" si="4"/>
        <v>2ª vivienda</v>
      </c>
      <c r="M58" s="40" t="str">
        <f t="shared" si="5"/>
        <v>Otros</v>
      </c>
      <c r="N58" s="41" t="str">
        <f t="shared" si="6"/>
        <v>Instalación energía solar</v>
      </c>
      <c r="O58" s="4" t="s">
        <v>114</v>
      </c>
    </row>
    <row r="59" spans="1:15" x14ac:dyDescent="0.2">
      <c r="A59" s="62"/>
      <c r="B59" s="62"/>
      <c r="C59" s="24"/>
      <c r="D59" s="59"/>
      <c r="E59" s="60"/>
      <c r="F59" s="61">
        <v>1</v>
      </c>
      <c r="G59" s="46">
        <f t="shared" si="9"/>
        <v>0</v>
      </c>
      <c r="H59" s="18">
        <f t="shared" si="1"/>
        <v>0</v>
      </c>
      <c r="I59" s="53">
        <v>1</v>
      </c>
      <c r="J59" s="20">
        <f t="shared" si="2"/>
        <v>0</v>
      </c>
      <c r="K59" s="20">
        <f t="shared" si="3"/>
        <v>0</v>
      </c>
      <c r="L59" s="39" t="str">
        <f t="shared" si="4"/>
        <v>2ª vivienda</v>
      </c>
      <c r="M59" s="40" t="str">
        <f t="shared" si="5"/>
        <v>Otros</v>
      </c>
      <c r="N59" s="41" t="str">
        <f t="shared" si="6"/>
        <v>Instalación energía solar</v>
      </c>
      <c r="O59" s="4" t="s">
        <v>114</v>
      </c>
    </row>
    <row r="60" spans="1:15" x14ac:dyDescent="0.2">
      <c r="A60" s="62"/>
      <c r="B60" s="62"/>
      <c r="C60" s="24"/>
      <c r="D60" s="59"/>
      <c r="E60" s="60"/>
      <c r="F60" s="61">
        <v>1</v>
      </c>
      <c r="G60" s="46">
        <f t="shared" si="9"/>
        <v>0</v>
      </c>
      <c r="H60" s="18">
        <f t="shared" si="1"/>
        <v>0</v>
      </c>
      <c r="I60" s="53">
        <v>1</v>
      </c>
      <c r="J60" s="20">
        <f t="shared" si="2"/>
        <v>0</v>
      </c>
      <c r="K60" s="20">
        <f t="shared" si="3"/>
        <v>0</v>
      </c>
      <c r="L60" s="39" t="str">
        <f t="shared" si="4"/>
        <v>2ª vivienda</v>
      </c>
      <c r="M60" s="40" t="str">
        <f t="shared" si="5"/>
        <v>Otros</v>
      </c>
      <c r="N60" s="41" t="str">
        <f t="shared" si="6"/>
        <v>Instalación energía solar</v>
      </c>
      <c r="O60" s="4" t="s">
        <v>114</v>
      </c>
    </row>
    <row r="61" spans="1:15" x14ac:dyDescent="0.2">
      <c r="A61" s="62"/>
      <c r="B61" s="62"/>
      <c r="C61" s="24"/>
      <c r="D61" s="59"/>
      <c r="E61" s="60"/>
      <c r="F61" s="61">
        <v>1</v>
      </c>
      <c r="G61" s="46">
        <f t="shared" si="9"/>
        <v>0</v>
      </c>
      <c r="H61" s="18">
        <f t="shared" si="1"/>
        <v>0</v>
      </c>
      <c r="I61" s="53">
        <v>1</v>
      </c>
      <c r="J61" s="20">
        <f t="shared" si="2"/>
        <v>0</v>
      </c>
      <c r="K61" s="20">
        <f t="shared" si="3"/>
        <v>0</v>
      </c>
      <c r="L61" s="39" t="str">
        <f t="shared" si="4"/>
        <v>2ª vivienda</v>
      </c>
      <c r="M61" s="40" t="str">
        <f t="shared" si="5"/>
        <v>Otros</v>
      </c>
      <c r="N61" s="41" t="str">
        <f t="shared" si="6"/>
        <v>Instalación energía solar</v>
      </c>
      <c r="O61" s="4" t="s">
        <v>114</v>
      </c>
    </row>
    <row r="62" spans="1:15" x14ac:dyDescent="0.2">
      <c r="A62" s="62"/>
      <c r="B62" s="62"/>
      <c r="C62" s="24"/>
      <c r="D62" s="59"/>
      <c r="E62" s="60"/>
      <c r="F62" s="61">
        <v>1</v>
      </c>
      <c r="G62" s="46">
        <f t="shared" si="9"/>
        <v>0</v>
      </c>
      <c r="H62" s="18">
        <f t="shared" si="1"/>
        <v>0</v>
      </c>
      <c r="I62" s="53">
        <v>1</v>
      </c>
      <c r="J62" s="20">
        <f t="shared" si="2"/>
        <v>0</v>
      </c>
      <c r="K62" s="20">
        <f t="shared" si="3"/>
        <v>0</v>
      </c>
      <c r="L62" s="39" t="str">
        <f t="shared" si="4"/>
        <v>2ª vivienda</v>
      </c>
      <c r="M62" s="40" t="str">
        <f t="shared" si="5"/>
        <v>Otros</v>
      </c>
      <c r="N62" s="41" t="str">
        <f t="shared" si="6"/>
        <v>Instalación energía solar</v>
      </c>
      <c r="O62" s="4" t="s">
        <v>114</v>
      </c>
    </row>
    <row r="63" spans="1:15" x14ac:dyDescent="0.2">
      <c r="A63" s="62"/>
      <c r="B63" s="62"/>
      <c r="C63" s="24"/>
      <c r="D63" s="59"/>
      <c r="E63" s="60"/>
      <c r="F63" s="61">
        <v>1</v>
      </c>
      <c r="G63" s="46">
        <f t="shared" si="9"/>
        <v>0</v>
      </c>
      <c r="H63" s="18">
        <f t="shared" si="1"/>
        <v>0</v>
      </c>
      <c r="I63" s="53">
        <v>1</v>
      </c>
      <c r="J63" s="20">
        <f t="shared" si="2"/>
        <v>0</v>
      </c>
      <c r="K63" s="20">
        <f t="shared" si="3"/>
        <v>0</v>
      </c>
      <c r="L63" s="39" t="str">
        <f t="shared" si="4"/>
        <v>2ª vivienda</v>
      </c>
      <c r="M63" s="40" t="str">
        <f t="shared" si="5"/>
        <v>Otros</v>
      </c>
      <c r="N63" s="41" t="str">
        <f t="shared" si="6"/>
        <v>Instalación energía solar</v>
      </c>
      <c r="O63" s="4" t="s">
        <v>114</v>
      </c>
    </row>
    <row r="64" spans="1:15" x14ac:dyDescent="0.2">
      <c r="A64" s="62"/>
      <c r="B64" s="62"/>
      <c r="C64" s="24"/>
      <c r="D64" s="59"/>
      <c r="E64" s="60"/>
      <c r="F64" s="61">
        <v>1</v>
      </c>
      <c r="G64" s="46">
        <f t="shared" si="9"/>
        <v>0</v>
      </c>
      <c r="H64" s="18">
        <f t="shared" si="1"/>
        <v>0</v>
      </c>
      <c r="I64" s="53">
        <v>1</v>
      </c>
      <c r="J64" s="20">
        <f t="shared" si="2"/>
        <v>0</v>
      </c>
      <c r="K64" s="20">
        <f t="shared" si="3"/>
        <v>0</v>
      </c>
      <c r="L64" s="39" t="str">
        <f t="shared" si="4"/>
        <v>2ª vivienda</v>
      </c>
      <c r="M64" s="40" t="str">
        <f t="shared" si="5"/>
        <v>Otros</v>
      </c>
      <c r="N64" s="41" t="str">
        <f t="shared" si="6"/>
        <v>Instalación energía solar</v>
      </c>
      <c r="O64" s="4" t="s">
        <v>114</v>
      </c>
    </row>
    <row r="65" spans="1:15" x14ac:dyDescent="0.2">
      <c r="A65" s="62"/>
      <c r="B65" s="62"/>
      <c r="C65" s="24"/>
      <c r="D65" s="59"/>
      <c r="E65" s="60"/>
      <c r="F65" s="61">
        <v>1</v>
      </c>
      <c r="G65" s="46">
        <f t="shared" si="9"/>
        <v>0</v>
      </c>
      <c r="H65" s="18">
        <f t="shared" si="1"/>
        <v>0</v>
      </c>
      <c r="I65" s="53">
        <v>1</v>
      </c>
      <c r="J65" s="20">
        <f t="shared" si="2"/>
        <v>0</v>
      </c>
      <c r="K65" s="20">
        <f t="shared" si="3"/>
        <v>0</v>
      </c>
      <c r="L65" s="39" t="str">
        <f t="shared" si="4"/>
        <v>2ª vivienda</v>
      </c>
      <c r="M65" s="40" t="str">
        <f t="shared" si="5"/>
        <v>Otros</v>
      </c>
      <c r="N65" s="41" t="str">
        <f t="shared" si="6"/>
        <v>Instalación energía solar</v>
      </c>
      <c r="O65" s="4" t="s">
        <v>114</v>
      </c>
    </row>
    <row r="66" spans="1:15" x14ac:dyDescent="0.2">
      <c r="A66" s="62"/>
      <c r="B66" s="62"/>
      <c r="C66" s="24"/>
      <c r="D66" s="59"/>
      <c r="E66" s="60"/>
      <c r="F66" s="61">
        <v>1</v>
      </c>
      <c r="G66" s="46">
        <f t="shared" si="9"/>
        <v>0</v>
      </c>
      <c r="H66" s="18">
        <f t="shared" si="1"/>
        <v>0</v>
      </c>
      <c r="I66" s="53">
        <v>1</v>
      </c>
      <c r="J66" s="20">
        <f t="shared" si="2"/>
        <v>0</v>
      </c>
      <c r="K66" s="20">
        <f t="shared" si="3"/>
        <v>0</v>
      </c>
      <c r="L66" s="39" t="str">
        <f t="shared" si="4"/>
        <v>2ª vivienda</v>
      </c>
      <c r="M66" s="40" t="str">
        <f t="shared" si="5"/>
        <v>Otros</v>
      </c>
      <c r="N66" s="41" t="str">
        <f t="shared" si="6"/>
        <v>Instalación energía solar</v>
      </c>
      <c r="O66" s="4" t="s">
        <v>114</v>
      </c>
    </row>
    <row r="67" spans="1:15" x14ac:dyDescent="0.2">
      <c r="A67" s="62"/>
      <c r="B67" s="62"/>
      <c r="C67" s="24"/>
      <c r="D67" s="59"/>
      <c r="E67" s="60"/>
      <c r="F67" s="61">
        <v>1</v>
      </c>
      <c r="G67" s="46">
        <f t="shared" si="9"/>
        <v>0</v>
      </c>
      <c r="H67" s="18">
        <f t="shared" ref="H67:H69" si="10">G67*12</f>
        <v>0</v>
      </c>
      <c r="I67" s="53">
        <v>1</v>
      </c>
      <c r="J67" s="20">
        <f t="shared" ref="J67:J69" si="11">G67*I67</f>
        <v>0</v>
      </c>
      <c r="K67" s="20">
        <f t="shared" ref="K67:K69" si="12">J67*12</f>
        <v>0</v>
      </c>
      <c r="L67" s="39" t="str">
        <f t="shared" ref="L67:L69" si="13">IF(A67="",L66,A67)</f>
        <v>2ª vivienda</v>
      </c>
      <c r="M67" s="40" t="str">
        <f t="shared" ref="M67:M69" si="14">IF(AND((B67=""),(A67="")),M66,B67)</f>
        <v>Otros</v>
      </c>
      <c r="N67" s="41" t="str">
        <f t="shared" ref="N67:N69" si="15">IF(AND((C67=""),(B67=""),(A67="")),N66,C67)</f>
        <v>Instalación energía solar</v>
      </c>
      <c r="O67" s="4" t="s">
        <v>114</v>
      </c>
    </row>
    <row r="68" spans="1:15" x14ac:dyDescent="0.2">
      <c r="A68" s="62"/>
      <c r="B68" s="62"/>
      <c r="C68" s="24"/>
      <c r="D68" s="59"/>
      <c r="E68" s="60"/>
      <c r="F68" s="61">
        <v>1</v>
      </c>
      <c r="G68" s="46">
        <f t="shared" si="9"/>
        <v>0</v>
      </c>
      <c r="H68" s="18">
        <f t="shared" si="10"/>
        <v>0</v>
      </c>
      <c r="I68" s="53">
        <v>1</v>
      </c>
      <c r="J68" s="20">
        <f t="shared" si="11"/>
        <v>0</v>
      </c>
      <c r="K68" s="20">
        <f t="shared" si="12"/>
        <v>0</v>
      </c>
      <c r="L68" s="39" t="str">
        <f t="shared" si="13"/>
        <v>2ª vivienda</v>
      </c>
      <c r="M68" s="40" t="str">
        <f t="shared" si="14"/>
        <v>Otros</v>
      </c>
      <c r="N68" s="41" t="str">
        <f t="shared" si="15"/>
        <v>Instalación energía solar</v>
      </c>
      <c r="O68" s="4" t="s">
        <v>114</v>
      </c>
    </row>
    <row r="69" spans="1:15" x14ac:dyDescent="0.2">
      <c r="A69" s="62"/>
      <c r="B69" s="62"/>
      <c r="C69" s="24"/>
      <c r="D69" s="59"/>
      <c r="E69" s="60"/>
      <c r="F69" s="61">
        <v>1</v>
      </c>
      <c r="G69" s="46">
        <f t="shared" si="9"/>
        <v>0</v>
      </c>
      <c r="H69" s="18">
        <f t="shared" si="10"/>
        <v>0</v>
      </c>
      <c r="I69" s="53">
        <v>1</v>
      </c>
      <c r="J69" s="20">
        <f t="shared" si="11"/>
        <v>0</v>
      </c>
      <c r="K69" s="20">
        <f t="shared" si="12"/>
        <v>0</v>
      </c>
      <c r="L69" s="39" t="str">
        <f t="shared" si="13"/>
        <v>2ª vivienda</v>
      </c>
      <c r="M69" s="40" t="str">
        <f t="shared" si="14"/>
        <v>Otros</v>
      </c>
      <c r="N69" s="41" t="str">
        <f t="shared" si="15"/>
        <v>Instalación energía solar</v>
      </c>
      <c r="O69" s="4" t="s">
        <v>114</v>
      </c>
    </row>
  </sheetData>
  <sheetProtection sheet="1" objects="1" scenarios="1"/>
  <pageMargins left="0.70866141732283472" right="0.70866141732283472" top="0" bottom="0" header="0.31496062992125984" footer="0.31496062992125984"/>
  <pageSetup paperSize="9" scale="38" fitToWidth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C5BD-379E-4885-A807-98C6CF234D09}">
  <sheetPr>
    <tabColor theme="5" tint="0.39997558519241921"/>
  </sheetPr>
  <dimension ref="A3:D22"/>
  <sheetViews>
    <sheetView workbookViewId="0">
      <selection activeCell="D24" sqref="D24"/>
    </sheetView>
  </sheetViews>
  <sheetFormatPr baseColWidth="10" defaultRowHeight="15" x14ac:dyDescent="0.25"/>
  <cols>
    <col min="1" max="1" width="20.28515625" bestFit="1" customWidth="1"/>
    <col min="2" max="2" width="13.42578125" bestFit="1" customWidth="1"/>
    <col min="3" max="3" width="16.85546875" bestFit="1" customWidth="1"/>
    <col min="4" max="4" width="17.85546875" bestFit="1" customWidth="1"/>
  </cols>
  <sheetData>
    <row r="3" spans="1:4" x14ac:dyDescent="0.25">
      <c r="C3" s="2" t="s">
        <v>75</v>
      </c>
    </row>
    <row r="4" spans="1:4" x14ac:dyDescent="0.25">
      <c r="A4" s="2" t="s">
        <v>108</v>
      </c>
      <c r="B4" s="2" t="s">
        <v>109</v>
      </c>
      <c r="C4" t="s">
        <v>107</v>
      </c>
      <c r="D4" t="s">
        <v>106</v>
      </c>
    </row>
    <row r="5" spans="1:4" x14ac:dyDescent="0.25">
      <c r="A5" t="s">
        <v>41</v>
      </c>
      <c r="B5" t="s">
        <v>21</v>
      </c>
      <c r="C5" s="1">
        <v>90.555555555555557</v>
      </c>
      <c r="D5" s="1">
        <v>51.111111111111107</v>
      </c>
    </row>
    <row r="6" spans="1:4" x14ac:dyDescent="0.25">
      <c r="B6" t="s">
        <v>17</v>
      </c>
      <c r="C6" s="1">
        <v>45.833333333333343</v>
      </c>
      <c r="D6" s="1">
        <v>45.833333333333343</v>
      </c>
    </row>
    <row r="7" spans="1:4" x14ac:dyDescent="0.25">
      <c r="B7" t="s">
        <v>123</v>
      </c>
      <c r="C7" s="1">
        <v>11.111111111111111</v>
      </c>
      <c r="D7" s="1">
        <v>11.111111111111111</v>
      </c>
    </row>
    <row r="8" spans="1:4" x14ac:dyDescent="0.25">
      <c r="B8" t="s">
        <v>16</v>
      </c>
      <c r="C8" s="1">
        <v>48.166666666666671</v>
      </c>
      <c r="D8" s="1">
        <v>46.5</v>
      </c>
    </row>
    <row r="9" spans="1:4" x14ac:dyDescent="0.25">
      <c r="B9" t="s">
        <v>6</v>
      </c>
      <c r="C9" s="1">
        <v>115.83333333333331</v>
      </c>
      <c r="D9" s="1">
        <v>100.20833333333331</v>
      </c>
    </row>
    <row r="10" spans="1:4" x14ac:dyDescent="0.25">
      <c r="B10" t="s">
        <v>28</v>
      </c>
      <c r="C10" s="1">
        <v>91.666666666666657</v>
      </c>
      <c r="D10" s="1">
        <v>91.666666666666657</v>
      </c>
    </row>
    <row r="11" spans="1:4" x14ac:dyDescent="0.25">
      <c r="A11" t="s">
        <v>111</v>
      </c>
      <c r="C11" s="1">
        <v>403.16666666666663</v>
      </c>
      <c r="D11" s="1">
        <v>346.43055555555554</v>
      </c>
    </row>
    <row r="12" spans="1:4" x14ac:dyDescent="0.25">
      <c r="A12" t="s">
        <v>5</v>
      </c>
      <c r="B12">
        <v>0</v>
      </c>
      <c r="C12" s="1">
        <v>333.33333333333337</v>
      </c>
      <c r="D12" s="1">
        <v>208.33333333333334</v>
      </c>
    </row>
    <row r="13" spans="1:4" x14ac:dyDescent="0.25">
      <c r="A13" t="s">
        <v>126</v>
      </c>
      <c r="C13" s="1">
        <v>333.33333333333337</v>
      </c>
      <c r="D13" s="1">
        <v>208.33333333333334</v>
      </c>
    </row>
    <row r="14" spans="1:4" x14ac:dyDescent="0.25">
      <c r="A14" t="s">
        <v>77</v>
      </c>
      <c r="B14" t="s">
        <v>21</v>
      </c>
      <c r="C14" s="1">
        <v>7.5</v>
      </c>
      <c r="D14" s="1">
        <v>7.5</v>
      </c>
    </row>
    <row r="15" spans="1:4" x14ac:dyDescent="0.25">
      <c r="B15" t="s">
        <v>17</v>
      </c>
      <c r="C15" s="1">
        <v>27.5</v>
      </c>
      <c r="D15" s="1">
        <v>27.5</v>
      </c>
    </row>
    <row r="16" spans="1:4" x14ac:dyDescent="0.25">
      <c r="B16" t="s">
        <v>123</v>
      </c>
      <c r="C16" s="1">
        <v>4.166666666666667</v>
      </c>
      <c r="D16" s="1">
        <v>4.166666666666667</v>
      </c>
    </row>
    <row r="17" spans="1:4" x14ac:dyDescent="0.25">
      <c r="B17" t="s">
        <v>16</v>
      </c>
      <c r="C17" s="1">
        <v>32.333333333333329</v>
      </c>
      <c r="D17" s="1">
        <v>32.333333333333329</v>
      </c>
    </row>
    <row r="18" spans="1:4" x14ac:dyDescent="0.25">
      <c r="B18" t="s">
        <v>6</v>
      </c>
      <c r="C18" s="1">
        <v>74.583333333333343</v>
      </c>
      <c r="D18" s="1">
        <v>74.583333333333343</v>
      </c>
    </row>
    <row r="19" spans="1:4" x14ac:dyDescent="0.25">
      <c r="B19" t="s">
        <v>28</v>
      </c>
      <c r="C19" s="1">
        <v>50</v>
      </c>
      <c r="D19" s="1">
        <v>50</v>
      </c>
    </row>
    <row r="20" spans="1:4" x14ac:dyDescent="0.25">
      <c r="A20" t="s">
        <v>110</v>
      </c>
      <c r="C20" s="1">
        <v>196.08333333333334</v>
      </c>
      <c r="D20" s="1">
        <v>196.08333333333334</v>
      </c>
    </row>
    <row r="21" spans="1:4" x14ac:dyDescent="0.25">
      <c r="A21" t="s">
        <v>69</v>
      </c>
      <c r="C21" s="1"/>
      <c r="D21" s="1"/>
    </row>
    <row r="22" spans="1:4" x14ac:dyDescent="0.25">
      <c r="A22" t="s">
        <v>53</v>
      </c>
      <c r="C22" s="1">
        <v>932.58333333333337</v>
      </c>
      <c r="D22" s="1">
        <v>750.84722222222229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78437-95D6-4BAC-826D-B55E366FBC4D}">
  <sheetPr>
    <tabColor theme="0" tint="-0.34998626667073579"/>
  </sheetPr>
  <dimension ref="A1:Q40"/>
  <sheetViews>
    <sheetView workbookViewId="0">
      <selection activeCell="I17" sqref="I17"/>
    </sheetView>
  </sheetViews>
  <sheetFormatPr baseColWidth="10" defaultRowHeight="12.75" x14ac:dyDescent="0.2"/>
  <cols>
    <col min="1" max="1" width="9" style="65" bestFit="1" customWidth="1"/>
    <col min="2" max="2" width="12.85546875" style="65" bestFit="1" customWidth="1"/>
    <col min="3" max="3" width="11.7109375" style="66" bestFit="1" customWidth="1"/>
    <col min="4" max="4" width="8.140625" style="66" bestFit="1" customWidth="1"/>
    <col min="5" max="5" width="9.140625" style="23" bestFit="1" customWidth="1"/>
    <col min="6" max="6" width="11.42578125" style="65"/>
    <col min="7" max="7" width="18.28515625" style="65" bestFit="1" customWidth="1"/>
    <col min="8" max="8" width="22.42578125" style="65" bestFit="1" customWidth="1"/>
    <col min="9" max="9" width="10.140625" style="65" bestFit="1" customWidth="1"/>
    <col min="10" max="10" width="7.7109375" style="65" bestFit="1" customWidth="1"/>
    <col min="11" max="11" width="9.7109375" style="65" bestFit="1" customWidth="1"/>
    <col min="12" max="12" width="6.5703125" style="65" bestFit="1" customWidth="1"/>
    <col min="13" max="14" width="12.5703125" style="65" bestFit="1" customWidth="1"/>
    <col min="15" max="15" width="17.5703125" style="65" bestFit="1" customWidth="1"/>
    <col min="16" max="16" width="18.28515625" style="65" bestFit="1" customWidth="1"/>
    <col min="17" max="17" width="11.42578125" style="65"/>
    <col min="18" max="16384" width="11.42578125" style="4"/>
  </cols>
  <sheetData>
    <row r="1" spans="1:16" ht="15" x14ac:dyDescent="0.25">
      <c r="A1" s="63" t="s">
        <v>67</v>
      </c>
      <c r="B1" s="63" t="s">
        <v>64</v>
      </c>
      <c r="C1" s="64" t="s">
        <v>65</v>
      </c>
      <c r="D1" s="64" t="s">
        <v>127</v>
      </c>
      <c r="E1" s="22" t="s">
        <v>66</v>
      </c>
      <c r="G1" s="67" t="s">
        <v>70</v>
      </c>
      <c r="H1" s="67" t="s">
        <v>71</v>
      </c>
      <c r="I1" s="68"/>
      <c r="J1" s="68"/>
      <c r="K1" s="68"/>
      <c r="L1" s="68"/>
      <c r="M1" s="68"/>
      <c r="N1" s="68"/>
      <c r="O1" s="67" t="s">
        <v>52</v>
      </c>
      <c r="P1" s="68" t="s">
        <v>70</v>
      </c>
    </row>
    <row r="2" spans="1:16" ht="15" x14ac:dyDescent="0.25">
      <c r="A2" s="24" t="s">
        <v>68</v>
      </c>
      <c r="B2" s="24" t="s">
        <v>128</v>
      </c>
      <c r="C2" s="52">
        <v>0.8</v>
      </c>
      <c r="D2" s="52">
        <v>1</v>
      </c>
      <c r="E2" s="51">
        <f>365/12/D2*C2</f>
        <v>24.333333333333336</v>
      </c>
      <c r="G2" s="67" t="s">
        <v>52</v>
      </c>
      <c r="H2" s="68" t="s">
        <v>68</v>
      </c>
      <c r="I2" s="68" t="s">
        <v>74</v>
      </c>
      <c r="J2" s="68" t="s">
        <v>67</v>
      </c>
      <c r="K2" s="68" t="s">
        <v>73</v>
      </c>
      <c r="L2" s="68" t="s">
        <v>72</v>
      </c>
      <c r="M2" s="68" t="s">
        <v>53</v>
      </c>
      <c r="N2" s="68"/>
      <c r="O2" s="69" t="s">
        <v>74</v>
      </c>
      <c r="P2" s="70">
        <v>61.557539682539691</v>
      </c>
    </row>
    <row r="3" spans="1:16" ht="15" x14ac:dyDescent="0.25">
      <c r="A3" s="24" t="s">
        <v>68</v>
      </c>
      <c r="B3" s="24" t="s">
        <v>129</v>
      </c>
      <c r="C3" s="52">
        <v>1</v>
      </c>
      <c r="D3" s="52">
        <v>10</v>
      </c>
      <c r="E3" s="51">
        <f t="shared" ref="E3:E40" si="0">365/12/D3*C3</f>
        <v>3.041666666666667</v>
      </c>
      <c r="G3" s="69" t="s">
        <v>142</v>
      </c>
      <c r="H3" s="70"/>
      <c r="I3" s="70"/>
      <c r="J3" s="70">
        <v>50.694444444444443</v>
      </c>
      <c r="K3" s="70"/>
      <c r="L3" s="70">
        <v>21.726190476190478</v>
      </c>
      <c r="M3" s="70">
        <v>72.420634920634924</v>
      </c>
      <c r="N3" s="68"/>
      <c r="O3" s="69" t="s">
        <v>72</v>
      </c>
      <c r="P3" s="70">
        <v>139.04761904761907</v>
      </c>
    </row>
    <row r="4" spans="1:16" ht="15" x14ac:dyDescent="0.25">
      <c r="A4" s="24" t="s">
        <v>68</v>
      </c>
      <c r="B4" s="24" t="s">
        <v>130</v>
      </c>
      <c r="C4" s="52">
        <v>0.5</v>
      </c>
      <c r="D4" s="52">
        <v>2</v>
      </c>
      <c r="E4" s="51">
        <f t="shared" si="0"/>
        <v>7.604166666666667</v>
      </c>
      <c r="G4" s="69" t="s">
        <v>166</v>
      </c>
      <c r="H4" s="70"/>
      <c r="I4" s="70"/>
      <c r="J4" s="70">
        <v>60.833333333333343</v>
      </c>
      <c r="K4" s="70"/>
      <c r="L4" s="70"/>
      <c r="M4" s="70">
        <v>60.833333333333343</v>
      </c>
      <c r="N4" s="68"/>
      <c r="O4" s="69" t="s">
        <v>67</v>
      </c>
      <c r="P4" s="70">
        <v>268.31845238095241</v>
      </c>
    </row>
    <row r="5" spans="1:16" ht="15" x14ac:dyDescent="0.25">
      <c r="A5" s="24" t="s">
        <v>68</v>
      </c>
      <c r="B5" s="24" t="s">
        <v>131</v>
      </c>
      <c r="C5" s="52">
        <v>2</v>
      </c>
      <c r="D5" s="52">
        <v>4</v>
      </c>
      <c r="E5" s="51">
        <f t="shared" si="0"/>
        <v>15.208333333333334</v>
      </c>
      <c r="G5" s="69" t="s">
        <v>140</v>
      </c>
      <c r="H5" s="70"/>
      <c r="I5" s="70"/>
      <c r="J5" s="70">
        <v>60.833333333333343</v>
      </c>
      <c r="K5" s="70"/>
      <c r="L5" s="70"/>
      <c r="M5" s="70">
        <v>60.833333333333343</v>
      </c>
      <c r="N5" s="68"/>
      <c r="O5" s="69" t="s">
        <v>68</v>
      </c>
      <c r="P5" s="70">
        <v>96.536706349206369</v>
      </c>
    </row>
    <row r="6" spans="1:16" ht="15" x14ac:dyDescent="0.25">
      <c r="A6" s="24" t="s">
        <v>68</v>
      </c>
      <c r="B6" s="24" t="s">
        <v>132</v>
      </c>
      <c r="C6" s="52">
        <v>1</v>
      </c>
      <c r="D6" s="52">
        <v>7</v>
      </c>
      <c r="E6" s="51">
        <f t="shared" si="0"/>
        <v>4.3452380952380958</v>
      </c>
      <c r="G6" s="69" t="s">
        <v>156</v>
      </c>
      <c r="H6" s="70"/>
      <c r="I6" s="70"/>
      <c r="J6" s="70"/>
      <c r="K6" s="70"/>
      <c r="L6" s="70">
        <v>52.142857142857153</v>
      </c>
      <c r="M6" s="70">
        <v>52.142857142857153</v>
      </c>
      <c r="N6" s="68"/>
      <c r="O6" s="69" t="s">
        <v>73</v>
      </c>
      <c r="P6" s="70">
        <v>130.35714285714286</v>
      </c>
    </row>
    <row r="7" spans="1:16" ht="15" x14ac:dyDescent="0.25">
      <c r="A7" s="24" t="s">
        <v>68</v>
      </c>
      <c r="B7" s="24" t="s">
        <v>133</v>
      </c>
      <c r="C7" s="52">
        <v>3</v>
      </c>
      <c r="D7" s="52">
        <v>7</v>
      </c>
      <c r="E7" s="51">
        <f t="shared" si="0"/>
        <v>13.035714285714288</v>
      </c>
      <c r="G7" s="69" t="s">
        <v>167</v>
      </c>
      <c r="H7" s="70"/>
      <c r="I7" s="70"/>
      <c r="J7" s="70">
        <v>43.452380952380956</v>
      </c>
      <c r="K7" s="70"/>
      <c r="L7" s="70"/>
      <c r="M7" s="70">
        <v>43.452380952380956</v>
      </c>
      <c r="N7" s="68"/>
      <c r="O7" s="69" t="s">
        <v>69</v>
      </c>
      <c r="P7" s="70">
        <v>0</v>
      </c>
    </row>
    <row r="8" spans="1:16" ht="15" x14ac:dyDescent="0.25">
      <c r="A8" s="24" t="s">
        <v>68</v>
      </c>
      <c r="B8" s="24" t="s">
        <v>134</v>
      </c>
      <c r="C8" s="52">
        <v>2</v>
      </c>
      <c r="D8" s="52">
        <v>7</v>
      </c>
      <c r="E8" s="51">
        <f t="shared" si="0"/>
        <v>8.6904761904761916</v>
      </c>
      <c r="G8" s="69" t="s">
        <v>147</v>
      </c>
      <c r="H8" s="70"/>
      <c r="I8" s="70"/>
      <c r="J8" s="70"/>
      <c r="K8" s="70">
        <v>38.020833333333336</v>
      </c>
      <c r="L8" s="70"/>
      <c r="M8" s="70">
        <v>38.020833333333336</v>
      </c>
      <c r="N8" s="68"/>
      <c r="O8" s="69" t="s">
        <v>53</v>
      </c>
      <c r="P8" s="70">
        <v>695.81746031746047</v>
      </c>
    </row>
    <row r="9" spans="1:16" ht="15" x14ac:dyDescent="0.25">
      <c r="A9" s="24" t="s">
        <v>68</v>
      </c>
      <c r="B9" s="24" t="s">
        <v>135</v>
      </c>
      <c r="C9" s="52">
        <v>1</v>
      </c>
      <c r="D9" s="52">
        <v>14</v>
      </c>
      <c r="E9" s="51">
        <f t="shared" si="0"/>
        <v>2.1726190476190479</v>
      </c>
      <c r="G9" s="69" t="s">
        <v>145</v>
      </c>
      <c r="H9" s="70"/>
      <c r="I9" s="70"/>
      <c r="J9" s="70"/>
      <c r="K9" s="70"/>
      <c r="L9" s="70">
        <v>34.761904761904766</v>
      </c>
      <c r="M9" s="70">
        <v>34.761904761904766</v>
      </c>
      <c r="N9" s="68"/>
      <c r="O9" s="68"/>
      <c r="P9" s="68"/>
    </row>
    <row r="10" spans="1:16" ht="15" x14ac:dyDescent="0.25">
      <c r="A10" s="24" t="s">
        <v>68</v>
      </c>
      <c r="B10" s="24" t="s">
        <v>136</v>
      </c>
      <c r="C10" s="52">
        <v>3</v>
      </c>
      <c r="D10" s="52">
        <v>7</v>
      </c>
      <c r="E10" s="51">
        <f t="shared" si="0"/>
        <v>13.035714285714288</v>
      </c>
      <c r="G10" s="69" t="s">
        <v>148</v>
      </c>
      <c r="H10" s="70"/>
      <c r="I10" s="70"/>
      <c r="J10" s="70"/>
      <c r="K10" s="70">
        <v>30.416666666666668</v>
      </c>
      <c r="L10" s="70"/>
      <c r="M10" s="70">
        <v>30.416666666666668</v>
      </c>
      <c r="N10" s="68"/>
      <c r="O10" s="68"/>
      <c r="P10" s="68"/>
    </row>
    <row r="11" spans="1:16" ht="15" x14ac:dyDescent="0.25">
      <c r="A11" s="24" t="s">
        <v>68</v>
      </c>
      <c r="B11" s="24" t="s">
        <v>137</v>
      </c>
      <c r="C11" s="52">
        <v>5</v>
      </c>
      <c r="D11" s="52">
        <v>30</v>
      </c>
      <c r="E11" s="51">
        <f t="shared" si="0"/>
        <v>5.0694444444444446</v>
      </c>
      <c r="G11" s="69" t="s">
        <v>144</v>
      </c>
      <c r="H11" s="70"/>
      <c r="I11" s="70"/>
      <c r="J11" s="70"/>
      <c r="K11" s="70"/>
      <c r="L11" s="70">
        <v>30.416666666666668</v>
      </c>
      <c r="M11" s="70">
        <v>30.416666666666668</v>
      </c>
      <c r="N11" s="68"/>
      <c r="O11" s="68"/>
      <c r="P11" s="68"/>
    </row>
    <row r="12" spans="1:16" ht="15" x14ac:dyDescent="0.25">
      <c r="A12" s="24" t="s">
        <v>67</v>
      </c>
      <c r="B12" s="24" t="s">
        <v>166</v>
      </c>
      <c r="C12" s="52">
        <v>14</v>
      </c>
      <c r="D12" s="52">
        <v>7</v>
      </c>
      <c r="E12" s="51">
        <f t="shared" si="0"/>
        <v>60.833333333333343</v>
      </c>
      <c r="G12" s="69" t="s">
        <v>151</v>
      </c>
      <c r="H12" s="70"/>
      <c r="I12" s="70">
        <v>26.071428571428577</v>
      </c>
      <c r="J12" s="70"/>
      <c r="K12" s="70"/>
      <c r="L12" s="70"/>
      <c r="M12" s="70">
        <v>26.071428571428577</v>
      </c>
      <c r="N12" s="68"/>
      <c r="O12" s="68"/>
      <c r="P12" s="68"/>
    </row>
    <row r="13" spans="1:16" ht="15" x14ac:dyDescent="0.25">
      <c r="A13" s="24" t="s">
        <v>67</v>
      </c>
      <c r="B13" s="24" t="s">
        <v>167</v>
      </c>
      <c r="C13" s="52">
        <v>10</v>
      </c>
      <c r="D13" s="52">
        <v>7</v>
      </c>
      <c r="E13" s="51">
        <f t="shared" si="0"/>
        <v>43.452380952380956</v>
      </c>
      <c r="G13" s="69" t="s">
        <v>128</v>
      </c>
      <c r="H13" s="70">
        <v>24.333333333333336</v>
      </c>
      <c r="I13" s="70"/>
      <c r="J13" s="70"/>
      <c r="K13" s="70"/>
      <c r="L13" s="70"/>
      <c r="M13" s="70">
        <v>24.333333333333336</v>
      </c>
      <c r="N13" s="68"/>
      <c r="O13" s="68"/>
      <c r="P13" s="68"/>
    </row>
    <row r="14" spans="1:16" ht="15" x14ac:dyDescent="0.25">
      <c r="A14" s="24" t="s">
        <v>67</v>
      </c>
      <c r="B14" s="24" t="s">
        <v>138</v>
      </c>
      <c r="C14" s="52">
        <v>1</v>
      </c>
      <c r="D14" s="52">
        <v>7</v>
      </c>
      <c r="E14" s="51">
        <f t="shared" si="0"/>
        <v>4.3452380952380958</v>
      </c>
      <c r="G14" s="69" t="s">
        <v>146</v>
      </c>
      <c r="H14" s="70"/>
      <c r="I14" s="70"/>
      <c r="J14" s="70"/>
      <c r="K14" s="70">
        <v>22.8125</v>
      </c>
      <c r="L14" s="70"/>
      <c r="M14" s="70">
        <v>22.8125</v>
      </c>
      <c r="N14" s="68"/>
      <c r="O14" s="68"/>
      <c r="P14" s="68"/>
    </row>
    <row r="15" spans="1:16" ht="15" x14ac:dyDescent="0.25">
      <c r="A15" s="24" t="s">
        <v>67</v>
      </c>
      <c r="B15" s="24" t="s">
        <v>139</v>
      </c>
      <c r="C15" s="52">
        <v>2</v>
      </c>
      <c r="D15" s="52">
        <v>7</v>
      </c>
      <c r="E15" s="51">
        <f t="shared" si="0"/>
        <v>8.6904761904761916</v>
      </c>
      <c r="G15" s="69" t="s">
        <v>130</v>
      </c>
      <c r="H15" s="70">
        <v>7.604166666666667</v>
      </c>
      <c r="I15" s="70"/>
      <c r="J15" s="70"/>
      <c r="K15" s="70">
        <v>15.208333333333334</v>
      </c>
      <c r="L15" s="70"/>
      <c r="M15" s="70">
        <v>22.8125</v>
      </c>
      <c r="N15" s="68"/>
      <c r="O15" s="68"/>
      <c r="P15" s="68"/>
    </row>
    <row r="16" spans="1:16" ht="15" x14ac:dyDescent="0.25">
      <c r="A16" s="24" t="s">
        <v>67</v>
      </c>
      <c r="B16" s="24" t="s">
        <v>132</v>
      </c>
      <c r="C16" s="52">
        <v>1</v>
      </c>
      <c r="D16" s="52">
        <v>4</v>
      </c>
      <c r="E16" s="51">
        <f t="shared" si="0"/>
        <v>7.604166666666667</v>
      </c>
      <c r="G16" s="69" t="s">
        <v>143</v>
      </c>
      <c r="H16" s="70"/>
      <c r="I16" s="70"/>
      <c r="J16" s="70">
        <v>21.726190476190478</v>
      </c>
      <c r="K16" s="70"/>
      <c r="L16" s="70"/>
      <c r="M16" s="70">
        <v>21.726190476190478</v>
      </c>
      <c r="N16" s="68"/>
      <c r="O16" s="68"/>
      <c r="P16" s="68"/>
    </row>
    <row r="17" spans="1:16" ht="15" x14ac:dyDescent="0.25">
      <c r="A17" s="24" t="s">
        <v>67</v>
      </c>
      <c r="B17" s="24" t="s">
        <v>140</v>
      </c>
      <c r="C17" s="52">
        <v>14</v>
      </c>
      <c r="D17" s="52">
        <v>7</v>
      </c>
      <c r="E17" s="51">
        <f t="shared" si="0"/>
        <v>60.833333333333343</v>
      </c>
      <c r="G17" s="69" t="s">
        <v>154</v>
      </c>
      <c r="H17" s="70"/>
      <c r="I17" s="70">
        <v>20.277777777777779</v>
      </c>
      <c r="J17" s="70"/>
      <c r="K17" s="70"/>
      <c r="L17" s="70"/>
      <c r="M17" s="70">
        <v>20.277777777777779</v>
      </c>
      <c r="N17" s="68"/>
      <c r="O17" s="68"/>
      <c r="P17" s="68"/>
    </row>
    <row r="18" spans="1:16" ht="15" x14ac:dyDescent="0.25">
      <c r="A18" s="24" t="s">
        <v>67</v>
      </c>
      <c r="B18" s="24" t="s">
        <v>141</v>
      </c>
      <c r="C18" s="52">
        <v>10</v>
      </c>
      <c r="D18" s="52">
        <v>30</v>
      </c>
      <c r="E18" s="51">
        <f t="shared" si="0"/>
        <v>10.138888888888889</v>
      </c>
      <c r="G18" s="69" t="s">
        <v>149</v>
      </c>
      <c r="H18" s="70"/>
      <c r="I18" s="70"/>
      <c r="J18" s="70"/>
      <c r="K18" s="70">
        <v>15.208333333333334</v>
      </c>
      <c r="L18" s="70"/>
      <c r="M18" s="70">
        <v>15.208333333333334</v>
      </c>
      <c r="N18" s="68"/>
      <c r="O18" s="68"/>
      <c r="P18" s="68"/>
    </row>
    <row r="19" spans="1:16" ht="15" x14ac:dyDescent="0.25">
      <c r="A19" s="24" t="s">
        <v>67</v>
      </c>
      <c r="B19" s="24" t="s">
        <v>142</v>
      </c>
      <c r="C19" s="52">
        <v>5</v>
      </c>
      <c r="D19" s="52">
        <v>3</v>
      </c>
      <c r="E19" s="51">
        <f t="shared" si="0"/>
        <v>50.694444444444443</v>
      </c>
      <c r="G19" s="69" t="s">
        <v>131</v>
      </c>
      <c r="H19" s="70">
        <v>15.208333333333334</v>
      </c>
      <c r="I19" s="70"/>
      <c r="J19" s="70"/>
      <c r="K19" s="70"/>
      <c r="L19" s="70"/>
      <c r="M19" s="70">
        <v>15.208333333333334</v>
      </c>
      <c r="N19" s="68"/>
    </row>
    <row r="20" spans="1:16" ht="15" x14ac:dyDescent="0.25">
      <c r="A20" s="24" t="s">
        <v>67</v>
      </c>
      <c r="B20" s="24" t="s">
        <v>143</v>
      </c>
      <c r="C20" s="52">
        <v>5</v>
      </c>
      <c r="D20" s="52">
        <v>7</v>
      </c>
      <c r="E20" s="51">
        <f t="shared" si="0"/>
        <v>21.726190476190478</v>
      </c>
      <c r="G20" s="69" t="s">
        <v>133</v>
      </c>
      <c r="H20" s="70">
        <v>13.035714285714288</v>
      </c>
      <c r="I20" s="70"/>
      <c r="J20" s="70"/>
      <c r="K20" s="70"/>
      <c r="L20" s="70"/>
      <c r="M20" s="70">
        <v>13.035714285714288</v>
      </c>
      <c r="N20" s="68"/>
    </row>
    <row r="21" spans="1:16" ht="15" x14ac:dyDescent="0.25">
      <c r="A21" s="24" t="s">
        <v>72</v>
      </c>
      <c r="B21" s="24" t="s">
        <v>144</v>
      </c>
      <c r="C21" s="52">
        <v>3</v>
      </c>
      <c r="D21" s="52">
        <v>3</v>
      </c>
      <c r="E21" s="51">
        <f t="shared" si="0"/>
        <v>30.416666666666668</v>
      </c>
      <c r="G21" s="69" t="s">
        <v>136</v>
      </c>
      <c r="H21" s="70">
        <v>13.035714285714288</v>
      </c>
      <c r="I21" s="70"/>
      <c r="J21" s="70"/>
      <c r="K21" s="70"/>
      <c r="L21" s="70"/>
      <c r="M21" s="70">
        <v>13.035714285714288</v>
      </c>
      <c r="N21" s="68"/>
    </row>
    <row r="22" spans="1:16" ht="15" x14ac:dyDescent="0.25">
      <c r="A22" s="24" t="s">
        <v>72</v>
      </c>
      <c r="B22" s="24" t="s">
        <v>145</v>
      </c>
      <c r="C22" s="52">
        <v>8</v>
      </c>
      <c r="D22" s="52">
        <v>7</v>
      </c>
      <c r="E22" s="51">
        <f t="shared" si="0"/>
        <v>34.761904761904766</v>
      </c>
      <c r="G22" s="69" t="s">
        <v>132</v>
      </c>
      <c r="H22" s="70">
        <v>4.3452380952380958</v>
      </c>
      <c r="I22" s="70"/>
      <c r="J22" s="70">
        <v>7.604166666666667</v>
      </c>
      <c r="K22" s="70"/>
      <c r="L22" s="70"/>
      <c r="M22" s="70">
        <v>11.949404761904763</v>
      </c>
      <c r="N22" s="68"/>
    </row>
    <row r="23" spans="1:16" ht="15" x14ac:dyDescent="0.25">
      <c r="A23" s="24" t="s">
        <v>72</v>
      </c>
      <c r="B23" s="24" t="s">
        <v>142</v>
      </c>
      <c r="C23" s="52">
        <v>5</v>
      </c>
      <c r="D23" s="52">
        <v>7</v>
      </c>
      <c r="E23" s="51">
        <f t="shared" si="0"/>
        <v>21.726190476190478</v>
      </c>
      <c r="G23" s="69" t="s">
        <v>153</v>
      </c>
      <c r="H23" s="70"/>
      <c r="I23" s="70">
        <v>10.138888888888889</v>
      </c>
      <c r="J23" s="70"/>
      <c r="K23" s="70"/>
      <c r="L23" s="70"/>
      <c r="M23" s="70">
        <v>10.138888888888889</v>
      </c>
      <c r="N23" s="68"/>
    </row>
    <row r="24" spans="1:16" ht="15" x14ac:dyDescent="0.25">
      <c r="A24" s="24" t="s">
        <v>72</v>
      </c>
      <c r="B24" s="24" t="s">
        <v>156</v>
      </c>
      <c r="C24" s="52">
        <v>12</v>
      </c>
      <c r="D24" s="52">
        <v>7</v>
      </c>
      <c r="E24" s="51">
        <f t="shared" si="0"/>
        <v>52.142857142857153</v>
      </c>
      <c r="G24" s="69" t="s">
        <v>141</v>
      </c>
      <c r="H24" s="70"/>
      <c r="I24" s="70"/>
      <c r="J24" s="70">
        <v>10.138888888888889</v>
      </c>
      <c r="K24" s="70"/>
      <c r="L24" s="70"/>
      <c r="M24" s="70">
        <v>10.138888888888889</v>
      </c>
      <c r="N24" s="68"/>
    </row>
    <row r="25" spans="1:16" ht="15" x14ac:dyDescent="0.25">
      <c r="A25" s="24" t="s">
        <v>73</v>
      </c>
      <c r="B25" s="24" t="s">
        <v>130</v>
      </c>
      <c r="C25" s="52">
        <v>0.5</v>
      </c>
      <c r="D25" s="52">
        <v>1</v>
      </c>
      <c r="E25" s="51">
        <f t="shared" si="0"/>
        <v>15.208333333333334</v>
      </c>
      <c r="G25" s="69" t="s">
        <v>134</v>
      </c>
      <c r="H25" s="70">
        <v>8.6904761904761916</v>
      </c>
      <c r="I25" s="70"/>
      <c r="J25" s="70"/>
      <c r="K25" s="70"/>
      <c r="L25" s="70"/>
      <c r="M25" s="70">
        <v>8.6904761904761916</v>
      </c>
      <c r="N25" s="68"/>
    </row>
    <row r="26" spans="1:16" ht="15" x14ac:dyDescent="0.25">
      <c r="A26" s="24" t="s">
        <v>73</v>
      </c>
      <c r="B26" s="24" t="s">
        <v>146</v>
      </c>
      <c r="C26" s="52">
        <v>3</v>
      </c>
      <c r="D26" s="52">
        <v>4</v>
      </c>
      <c r="E26" s="51">
        <f t="shared" si="0"/>
        <v>22.8125</v>
      </c>
      <c r="G26" s="69" t="s">
        <v>150</v>
      </c>
      <c r="H26" s="70"/>
      <c r="I26" s="70"/>
      <c r="J26" s="70"/>
      <c r="K26" s="70">
        <v>8.6904761904761916</v>
      </c>
      <c r="L26" s="70"/>
      <c r="M26" s="70">
        <v>8.6904761904761916</v>
      </c>
      <c r="N26" s="68"/>
    </row>
    <row r="27" spans="1:16" ht="15" x14ac:dyDescent="0.25">
      <c r="A27" s="24" t="s">
        <v>73</v>
      </c>
      <c r="B27" s="24" t="s">
        <v>147</v>
      </c>
      <c r="C27" s="52">
        <v>5</v>
      </c>
      <c r="D27" s="52">
        <v>4</v>
      </c>
      <c r="E27" s="51">
        <f t="shared" si="0"/>
        <v>38.020833333333336</v>
      </c>
      <c r="G27" s="69" t="s">
        <v>139</v>
      </c>
      <c r="H27" s="70"/>
      <c r="I27" s="70"/>
      <c r="J27" s="70">
        <v>8.6904761904761916</v>
      </c>
      <c r="K27" s="70"/>
      <c r="L27" s="70"/>
      <c r="M27" s="70">
        <v>8.6904761904761916</v>
      </c>
      <c r="N27" s="68"/>
    </row>
    <row r="28" spans="1:16" ht="15" x14ac:dyDescent="0.25">
      <c r="A28" s="24" t="s">
        <v>73</v>
      </c>
      <c r="B28" s="24" t="s">
        <v>148</v>
      </c>
      <c r="C28" s="52">
        <v>4</v>
      </c>
      <c r="D28" s="52">
        <v>4</v>
      </c>
      <c r="E28" s="51">
        <f t="shared" si="0"/>
        <v>30.416666666666668</v>
      </c>
      <c r="G28" s="69" t="s">
        <v>137</v>
      </c>
      <c r="H28" s="70">
        <v>5.0694444444444446</v>
      </c>
      <c r="I28" s="70"/>
      <c r="J28" s="70"/>
      <c r="K28" s="70"/>
      <c r="L28" s="70"/>
      <c r="M28" s="70">
        <v>5.0694444444444446</v>
      </c>
      <c r="N28" s="68"/>
    </row>
    <row r="29" spans="1:16" ht="15" x14ac:dyDescent="0.25">
      <c r="A29" s="24" t="s">
        <v>73</v>
      </c>
      <c r="B29" s="24" t="s">
        <v>149</v>
      </c>
      <c r="C29" s="52">
        <v>2</v>
      </c>
      <c r="D29" s="52">
        <v>4</v>
      </c>
      <c r="E29" s="51">
        <f t="shared" si="0"/>
        <v>15.208333333333334</v>
      </c>
      <c r="G29" s="69" t="s">
        <v>152</v>
      </c>
      <c r="H29" s="70"/>
      <c r="I29" s="70">
        <v>5.0694444444444446</v>
      </c>
      <c r="J29" s="70"/>
      <c r="K29" s="70"/>
      <c r="L29" s="70"/>
      <c r="M29" s="70">
        <v>5.0694444444444446</v>
      </c>
      <c r="N29" s="68"/>
    </row>
    <row r="30" spans="1:16" ht="15" x14ac:dyDescent="0.25">
      <c r="A30" s="24" t="s">
        <v>73</v>
      </c>
      <c r="B30" s="24" t="s">
        <v>150</v>
      </c>
      <c r="C30" s="52">
        <v>2</v>
      </c>
      <c r="D30" s="52">
        <v>7</v>
      </c>
      <c r="E30" s="51">
        <f t="shared" si="0"/>
        <v>8.6904761904761916</v>
      </c>
      <c r="G30" s="69" t="s">
        <v>138</v>
      </c>
      <c r="H30" s="70"/>
      <c r="I30" s="70"/>
      <c r="J30" s="70">
        <v>4.3452380952380958</v>
      </c>
      <c r="K30" s="70"/>
      <c r="L30" s="70"/>
      <c r="M30" s="70">
        <v>4.3452380952380958</v>
      </c>
      <c r="N30" s="68"/>
    </row>
    <row r="31" spans="1:16" ht="15" x14ac:dyDescent="0.25">
      <c r="A31" s="24" t="s">
        <v>74</v>
      </c>
      <c r="B31" s="24" t="s">
        <v>151</v>
      </c>
      <c r="C31" s="52">
        <v>6</v>
      </c>
      <c r="D31" s="52">
        <v>7</v>
      </c>
      <c r="E31" s="51">
        <f t="shared" si="0"/>
        <v>26.071428571428577</v>
      </c>
      <c r="G31" s="69" t="s">
        <v>129</v>
      </c>
      <c r="H31" s="70">
        <v>3.041666666666667</v>
      </c>
      <c r="I31" s="70"/>
      <c r="J31" s="70"/>
      <c r="K31" s="70"/>
      <c r="L31" s="70"/>
      <c r="M31" s="70">
        <v>3.041666666666667</v>
      </c>
    </row>
    <row r="32" spans="1:16" ht="15" x14ac:dyDescent="0.25">
      <c r="A32" s="24" t="s">
        <v>74</v>
      </c>
      <c r="B32" s="24" t="s">
        <v>152</v>
      </c>
      <c r="C32" s="52">
        <v>15</v>
      </c>
      <c r="D32" s="52">
        <v>90</v>
      </c>
      <c r="E32" s="51">
        <f t="shared" si="0"/>
        <v>5.0694444444444446</v>
      </c>
      <c r="G32" s="69" t="s">
        <v>135</v>
      </c>
      <c r="H32" s="70">
        <v>2.1726190476190479</v>
      </c>
      <c r="I32" s="70"/>
      <c r="J32" s="70"/>
      <c r="K32" s="70"/>
      <c r="L32" s="70"/>
      <c r="M32" s="70">
        <v>2.1726190476190479</v>
      </c>
    </row>
    <row r="33" spans="1:13" ht="15" x14ac:dyDescent="0.25">
      <c r="A33" s="24" t="s">
        <v>74</v>
      </c>
      <c r="B33" s="24" t="s">
        <v>153</v>
      </c>
      <c r="C33" s="52">
        <v>1</v>
      </c>
      <c r="D33" s="52">
        <v>3</v>
      </c>
      <c r="E33" s="51">
        <f t="shared" si="0"/>
        <v>10.138888888888889</v>
      </c>
      <c r="G33" s="69" t="s">
        <v>53</v>
      </c>
      <c r="H33" s="70">
        <v>96.536706349206383</v>
      </c>
      <c r="I33" s="70">
        <v>61.557539682539691</v>
      </c>
      <c r="J33" s="70">
        <v>268.31845238095241</v>
      </c>
      <c r="K33" s="70">
        <v>130.35714285714286</v>
      </c>
      <c r="L33" s="70">
        <v>139.04761904761907</v>
      </c>
      <c r="M33" s="70">
        <v>695.81746031746025</v>
      </c>
    </row>
    <row r="34" spans="1:13" x14ac:dyDescent="0.2">
      <c r="A34" s="24" t="s">
        <v>74</v>
      </c>
      <c r="B34" s="24" t="s">
        <v>154</v>
      </c>
      <c r="C34" s="52">
        <v>2</v>
      </c>
      <c r="D34" s="52">
        <v>3</v>
      </c>
      <c r="E34" s="51">
        <f t="shared" si="0"/>
        <v>20.277777777777779</v>
      </c>
    </row>
    <row r="35" spans="1:13" x14ac:dyDescent="0.2">
      <c r="A35" s="24" t="s">
        <v>61</v>
      </c>
      <c r="B35" s="24" t="s">
        <v>155</v>
      </c>
      <c r="C35" s="52">
        <v>15</v>
      </c>
      <c r="D35" s="52">
        <v>31</v>
      </c>
      <c r="E35" s="51">
        <f t="shared" si="0"/>
        <v>14.717741935483872</v>
      </c>
    </row>
    <row r="36" spans="1:13" x14ac:dyDescent="0.2">
      <c r="A36" s="24"/>
      <c r="B36" s="24"/>
      <c r="C36" s="52"/>
      <c r="D36" s="52">
        <v>1</v>
      </c>
      <c r="E36" s="51">
        <f t="shared" si="0"/>
        <v>0</v>
      </c>
    </row>
    <row r="37" spans="1:13" x14ac:dyDescent="0.2">
      <c r="A37" s="24"/>
      <c r="B37" s="24"/>
      <c r="C37" s="52"/>
      <c r="D37" s="52">
        <v>1</v>
      </c>
      <c r="E37" s="51">
        <f t="shared" si="0"/>
        <v>0</v>
      </c>
    </row>
    <row r="38" spans="1:13" x14ac:dyDescent="0.2">
      <c r="A38" s="24"/>
      <c r="B38" s="24"/>
      <c r="C38" s="52"/>
      <c r="D38" s="52">
        <v>1</v>
      </c>
      <c r="E38" s="51">
        <f t="shared" si="0"/>
        <v>0</v>
      </c>
    </row>
    <row r="39" spans="1:13" x14ac:dyDescent="0.2">
      <c r="A39" s="24"/>
      <c r="B39" s="24"/>
      <c r="C39" s="52"/>
      <c r="D39" s="52">
        <v>1</v>
      </c>
      <c r="E39" s="51">
        <f t="shared" si="0"/>
        <v>0</v>
      </c>
    </row>
    <row r="40" spans="1:13" x14ac:dyDescent="0.2">
      <c r="A40" s="24"/>
      <c r="B40" s="24"/>
      <c r="C40" s="52"/>
      <c r="D40" s="52">
        <v>1</v>
      </c>
      <c r="E40" s="51">
        <f t="shared" si="0"/>
        <v>0</v>
      </c>
    </row>
  </sheetData>
  <sheetProtection insertColumns="0" insertRows="0" autoFilter="0" pivotTables="0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</vt:lpstr>
      <vt:lpstr>Análisis Gastos</vt:lpstr>
      <vt:lpstr>Extraordinarios</vt:lpstr>
      <vt:lpstr>Renovación</vt:lpstr>
      <vt:lpstr>Análisis Amortiz</vt:lpstr>
      <vt:lpstr>Comida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JardindelJubilado.com</dc:creator>
  <cp:lastModifiedBy>JardindelJubilado</cp:lastModifiedBy>
  <cp:lastPrinted>2019-09-30T12:50:31Z</cp:lastPrinted>
  <dcterms:created xsi:type="dcterms:W3CDTF">2019-07-21T09:48:52Z</dcterms:created>
  <dcterms:modified xsi:type="dcterms:W3CDTF">2019-12-21T19:45:13Z</dcterms:modified>
</cp:coreProperties>
</file>